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E.1.1 Železniční svršek a spodek\"/>
    </mc:Choice>
  </mc:AlternateContent>
  <bookViews>
    <workbookView xWindow="0" yWindow="0" windowWidth="28800" windowHeight="12135" tabRatio="911"/>
  </bookViews>
  <sheets>
    <sheet name="Rekapitulace" sheetId="10" r:id="rId1"/>
    <sheet name="žel.spodek" sheetId="6" r:id="rId2"/>
    <sheet name="prop. 4,201" sheetId="11" r:id="rId3"/>
    <sheet name="prop. 4,403" sheetId="12" r:id="rId4"/>
    <sheet name="zeď 4,498-4,503" sheetId="13" r:id="rId5"/>
    <sheet name="zeď 4,508-4,532" sheetId="14" r:id="rId6"/>
    <sheet name="zeď 4,510-4,530" sheetId="15" r:id="rId7"/>
    <sheet name="prop. 4,652" sheetId="16" r:id="rId8"/>
    <sheet name="prop. 4,893" sheetId="17" r:id="rId9"/>
    <sheet name="prop 5,061" sheetId="18" r:id="rId10"/>
    <sheet name="prop. 5,259" sheetId="19" r:id="rId11"/>
    <sheet name="prop. 5,661" sheetId="20" r:id="rId12"/>
    <sheet name="prop. 6,085" sheetId="21" r:id="rId13"/>
    <sheet name="prop. 6,319" sheetId="22" r:id="rId14"/>
    <sheet name="prop. 6,761" sheetId="23" r:id="rId15"/>
    <sheet name="zeď 6,985-7,034" sheetId="24" r:id="rId16"/>
    <sheet name="prop. 7,408" sheetId="25" r:id="rId17"/>
    <sheet name="prop. 7,555" sheetId="26" r:id="rId18"/>
    <sheet name="prop. 7,690" sheetId="27" r:id="rId19"/>
    <sheet name="prop. 8,033 + zeď 8,057-8,082" sheetId="28" r:id="rId20"/>
    <sheet name="zeď 8,128-8,206" sheetId="29" r:id="rId21"/>
    <sheet name="prop. 8,165" sheetId="30" r:id="rId22"/>
    <sheet name="prop. 8,380" sheetId="31" r:id="rId23"/>
    <sheet name="prop. 8,862" sheetId="32" r:id="rId24"/>
    <sheet name="prop. 9,140" sheetId="33" r:id="rId25"/>
    <sheet name="prop. 9,490" sheetId="34" r:id="rId26"/>
    <sheet name="prop. 9,771" sheetId="35" r:id="rId27"/>
    <sheet name="most 9,926" sheetId="36" r:id="rId28"/>
    <sheet name="prop. 10,052" sheetId="38" r:id="rId29"/>
    <sheet name="prop. 10,280" sheetId="37" r:id="rId30"/>
  </sheets>
  <definedNames>
    <definedName name="_xlnm._FilterDatabase" localSheetId="1" hidden="1">žel.spodek!$A$10:$K$10</definedName>
    <definedName name="_xlnm.Print_Titles" localSheetId="1">žel.spodek!$1:$10</definedName>
    <definedName name="_xlnm.Print_Area" localSheetId="27">'most 9,926'!$A$1:$K$13</definedName>
    <definedName name="_xlnm.Print_Area" localSheetId="9">'prop 5,061'!$A$1:$K$22</definedName>
    <definedName name="_xlnm.Print_Area" localSheetId="28">'prop. 10,052'!$A$1:$K$23</definedName>
    <definedName name="_xlnm.Print_Area" localSheetId="29">'prop. 10,280'!$A$1:$K$22</definedName>
    <definedName name="_xlnm.Print_Area" localSheetId="2">'prop. 4,201'!$A$1:$K$27</definedName>
    <definedName name="_xlnm.Print_Area" localSheetId="3">'prop. 4,403'!$A$1:$K$27</definedName>
    <definedName name="_xlnm.Print_Area" localSheetId="7">'prop. 4,652'!$A$1:$K$27</definedName>
    <definedName name="_xlnm.Print_Area" localSheetId="8">'prop. 4,893'!$A$1:$K$23</definedName>
    <definedName name="_xlnm.Print_Area" localSheetId="10">'prop. 5,259'!$A$1:$K$27</definedName>
    <definedName name="_xlnm.Print_Area" localSheetId="11">'prop. 5,661'!$A$1:$K$27</definedName>
    <definedName name="_xlnm.Print_Area" localSheetId="12">'prop. 6,085'!$A$1:$K$27</definedName>
    <definedName name="_xlnm.Print_Area" localSheetId="13">'prop. 6,319'!$A$1:$K$27</definedName>
    <definedName name="_xlnm.Print_Area" localSheetId="14">'prop. 6,761'!$A$1:$K$27</definedName>
    <definedName name="_xlnm.Print_Area" localSheetId="16">'prop. 7,408'!$A$1:$K$23</definedName>
    <definedName name="_xlnm.Print_Area" localSheetId="17">'prop. 7,555'!$A$1:$K$27</definedName>
    <definedName name="_xlnm.Print_Area" localSheetId="18">'prop. 7,690'!$A$1:$K$27</definedName>
    <definedName name="_xlnm.Print_Area" localSheetId="19">'prop. 8,033 + zeď 8,057-8,082'!$A$1:$K$75</definedName>
    <definedName name="_xlnm.Print_Area" localSheetId="21">'prop. 8,165'!$A$1:$K$27</definedName>
    <definedName name="_xlnm.Print_Area" localSheetId="22">'prop. 8,380'!$A$1:$K$27</definedName>
    <definedName name="_xlnm.Print_Area" localSheetId="23">'prop. 8,862'!$A$1:$K$22</definedName>
    <definedName name="_xlnm.Print_Area" localSheetId="24">'prop. 9,140'!$A$1:$K$27</definedName>
    <definedName name="_xlnm.Print_Area" localSheetId="25">'prop. 9,490'!$A$1:$K$40</definedName>
    <definedName name="_xlnm.Print_Area" localSheetId="26">'prop. 9,771'!$A$1:$K$23</definedName>
    <definedName name="_xlnm.Print_Area" localSheetId="0">Rekapitulace!$A$1:$D$41</definedName>
    <definedName name="_xlnm.Print_Area" localSheetId="4">'zeď 4,498-4,503'!$A$1:$K$23</definedName>
    <definedName name="_xlnm.Print_Area" localSheetId="5">'zeď 4,508-4,532'!$A$1:$K$23</definedName>
    <definedName name="_xlnm.Print_Area" localSheetId="6">'zeď 4,510-4,530'!$A$1:$K$23</definedName>
    <definedName name="_xlnm.Print_Area" localSheetId="15">'zeď 6,985-7,034'!$A$1:$K$35</definedName>
    <definedName name="_xlnm.Print_Area" localSheetId="20">'zeď 8,128-8,206'!$A$1:$K$35</definedName>
    <definedName name="_xlnm.Print_Area" localSheetId="1">žel.spodek!$A$1:$K$111</definedName>
  </definedNames>
  <calcPr calcId="152511"/>
</workbook>
</file>

<file path=xl/calcChain.xml><?xml version="1.0" encoding="utf-8"?>
<calcChain xmlns="http://schemas.openxmlformats.org/spreadsheetml/2006/main">
  <c r="K11" i="37" l="1"/>
  <c r="K13" i="37" s="1"/>
  <c r="K16" i="37"/>
  <c r="K18" i="37"/>
  <c r="K21" i="37"/>
  <c r="K22" i="37"/>
  <c r="G11" i="21"/>
  <c r="G13" i="21" s="1"/>
  <c r="G16" i="21"/>
  <c r="G18" i="21"/>
  <c r="G21" i="21"/>
  <c r="G23" i="21"/>
  <c r="G26" i="21"/>
  <c r="G27" i="21"/>
  <c r="K11" i="17"/>
  <c r="K13" i="17" s="1"/>
  <c r="K16" i="17"/>
  <c r="K18" i="17"/>
  <c r="K21" i="17"/>
  <c r="E28" i="6" l="1"/>
  <c r="K94" i="6"/>
  <c r="G94" i="6"/>
  <c r="E82" i="6" l="1"/>
  <c r="E52" i="6" l="1"/>
  <c r="G93" i="6"/>
  <c r="K93" i="6"/>
  <c r="G99" i="6" l="1"/>
  <c r="G100" i="6"/>
  <c r="G102" i="6"/>
  <c r="G78" i="6"/>
  <c r="G79" i="6"/>
  <c r="G81" i="6"/>
  <c r="G82" i="6"/>
  <c r="G83" i="6"/>
  <c r="G84" i="6"/>
  <c r="G85" i="6"/>
  <c r="G86" i="6"/>
  <c r="G87" i="6"/>
  <c r="G88" i="6"/>
  <c r="G89" i="6"/>
  <c r="G90" i="6"/>
  <c r="G91" i="6"/>
  <c r="G92" i="6"/>
  <c r="G70" i="6"/>
  <c r="G71" i="6"/>
  <c r="G73" i="6"/>
  <c r="G63" i="6"/>
  <c r="G64" i="6"/>
  <c r="G53" i="6"/>
  <c r="G55" i="6"/>
  <c r="G56" i="6"/>
  <c r="G57" i="6"/>
  <c r="G58" i="6"/>
  <c r="G37" i="6"/>
  <c r="G38" i="6"/>
  <c r="G39" i="6"/>
  <c r="G40" i="6"/>
  <c r="G41" i="6"/>
  <c r="G42" i="6"/>
  <c r="G43" i="6"/>
  <c r="G44" i="6"/>
  <c r="G45" i="6"/>
  <c r="G16" i="6"/>
  <c r="G17" i="6"/>
  <c r="G20" i="6"/>
  <c r="G22" i="6"/>
  <c r="G24" i="6"/>
  <c r="G26" i="6"/>
  <c r="G27" i="6"/>
  <c r="E101" i="6" l="1"/>
  <c r="G101" i="6" s="1"/>
  <c r="K102" i="6"/>
  <c r="I102" i="6"/>
  <c r="K100" i="6"/>
  <c r="I100" i="6"/>
  <c r="K87" i="6"/>
  <c r="I87" i="6"/>
  <c r="K86" i="6"/>
  <c r="I86" i="6"/>
  <c r="E80" i="6"/>
  <c r="K79" i="6"/>
  <c r="K81" i="6"/>
  <c r="I79" i="6"/>
  <c r="I81" i="6"/>
  <c r="I64" i="6"/>
  <c r="K64" i="6"/>
  <c r="K63" i="6"/>
  <c r="I63" i="6"/>
  <c r="K58" i="6"/>
  <c r="I58" i="6"/>
  <c r="K57" i="6"/>
  <c r="I57" i="6"/>
  <c r="K56" i="6"/>
  <c r="I56" i="6"/>
  <c r="E54" i="6"/>
  <c r="G54" i="6" s="1"/>
  <c r="C66" i="6"/>
  <c r="K62" i="6"/>
  <c r="G62" i="6"/>
  <c r="E72" i="6"/>
  <c r="K73" i="6"/>
  <c r="I73" i="6"/>
  <c r="E48" i="6"/>
  <c r="G48" i="6" s="1"/>
  <c r="E46" i="6"/>
  <c r="G46" i="6" s="1"/>
  <c r="I71" i="6"/>
  <c r="K71" i="6"/>
  <c r="K70" i="6"/>
  <c r="E69" i="6"/>
  <c r="G68" i="6"/>
  <c r="I68" i="6"/>
  <c r="F69" i="6"/>
  <c r="C75" i="6"/>
  <c r="K68" i="6"/>
  <c r="K45" i="6"/>
  <c r="I45" i="6"/>
  <c r="K39" i="6"/>
  <c r="I39" i="6"/>
  <c r="K38" i="6"/>
  <c r="I38" i="6"/>
  <c r="G69" i="6" l="1"/>
  <c r="K72" i="6"/>
  <c r="G72" i="6"/>
  <c r="K80" i="6"/>
  <c r="G80" i="6"/>
  <c r="I66" i="6"/>
  <c r="I80" i="6"/>
  <c r="G66" i="6"/>
  <c r="K66" i="6"/>
  <c r="I48" i="6"/>
  <c r="K48" i="6"/>
  <c r="I72" i="6"/>
  <c r="I69" i="6"/>
  <c r="K69" i="6"/>
  <c r="I70" i="6"/>
  <c r="G28" i="6"/>
  <c r="E25" i="6"/>
  <c r="G25" i="6" s="1"/>
  <c r="E23" i="6"/>
  <c r="E21" i="6"/>
  <c r="E19" i="6"/>
  <c r="E18" i="6"/>
  <c r="K75" i="6" l="1"/>
  <c r="G75" i="6"/>
  <c r="K21" i="6"/>
  <c r="G21" i="6"/>
  <c r="K23" i="6"/>
  <c r="G23" i="6"/>
  <c r="K18" i="6"/>
  <c r="G18" i="6"/>
  <c r="I19" i="6"/>
  <c r="G19" i="6"/>
  <c r="I75" i="6"/>
  <c r="K25" i="6"/>
  <c r="I23" i="6"/>
  <c r="I18" i="6"/>
  <c r="K19" i="6"/>
  <c r="I21" i="6"/>
  <c r="I25" i="6"/>
  <c r="E14" i="6" l="1"/>
  <c r="E15" i="6" l="1"/>
  <c r="G15" i="6" s="1"/>
  <c r="G14" i="6"/>
  <c r="K15" i="6" l="1"/>
  <c r="I15" i="6"/>
  <c r="I23" i="38"/>
  <c r="K21" i="38"/>
  <c r="K23" i="38" s="1"/>
  <c r="G21" i="38"/>
  <c r="G23" i="38" s="1"/>
  <c r="I18" i="38"/>
  <c r="K16" i="38"/>
  <c r="K18" i="38" s="1"/>
  <c r="G16" i="38"/>
  <c r="G18" i="38" s="1"/>
  <c r="I13" i="38"/>
  <c r="K11" i="38"/>
  <c r="K13" i="38" s="1"/>
  <c r="G11" i="38"/>
  <c r="G13" i="38" s="1"/>
  <c r="K1" i="38" l="1"/>
  <c r="I22" i="37"/>
  <c r="G21" i="37"/>
  <c r="G22" i="37" s="1"/>
  <c r="I18" i="37"/>
  <c r="G18" i="37"/>
  <c r="G16" i="37"/>
  <c r="I13" i="37"/>
  <c r="G11" i="37"/>
  <c r="G13" i="37" s="1"/>
  <c r="I13" i="36"/>
  <c r="K11" i="36"/>
  <c r="K13" i="36" s="1"/>
  <c r="G11" i="36"/>
  <c r="G13" i="36" s="1"/>
  <c r="I23" i="35"/>
  <c r="K21" i="35"/>
  <c r="K23" i="35" s="1"/>
  <c r="G21" i="35"/>
  <c r="G23" i="35" s="1"/>
  <c r="I18" i="35"/>
  <c r="G18" i="35"/>
  <c r="K16" i="35"/>
  <c r="K18" i="35" s="1"/>
  <c r="G16" i="35"/>
  <c r="I13" i="35"/>
  <c r="K11" i="35"/>
  <c r="K13" i="35" s="1"/>
  <c r="G11" i="35"/>
  <c r="G13" i="35" s="1"/>
  <c r="I40" i="34"/>
  <c r="K38" i="34"/>
  <c r="K40" i="34" s="1"/>
  <c r="G38" i="34"/>
  <c r="G40" i="34" s="1"/>
  <c r="I35" i="34"/>
  <c r="K33" i="34"/>
  <c r="K35" i="34" s="1"/>
  <c r="G33" i="34"/>
  <c r="G35" i="34" s="1"/>
  <c r="I30" i="34"/>
  <c r="K28" i="34"/>
  <c r="G28" i="34"/>
  <c r="K26" i="34"/>
  <c r="G26" i="34"/>
  <c r="K25" i="34"/>
  <c r="G25" i="34"/>
  <c r="I22" i="34"/>
  <c r="K20" i="34"/>
  <c r="K22" i="34" s="1"/>
  <c r="G20" i="34"/>
  <c r="K18" i="34"/>
  <c r="G18" i="34"/>
  <c r="I15" i="34"/>
  <c r="K13" i="34"/>
  <c r="G13" i="34"/>
  <c r="K11" i="34"/>
  <c r="G11" i="34"/>
  <c r="G15" i="34" s="1"/>
  <c r="I27" i="33"/>
  <c r="K26" i="33"/>
  <c r="K27" i="33" s="1"/>
  <c r="G26" i="33"/>
  <c r="G27" i="33" s="1"/>
  <c r="I23" i="33"/>
  <c r="G23" i="33"/>
  <c r="K21" i="33"/>
  <c r="K23" i="33" s="1"/>
  <c r="G21" i="33"/>
  <c r="I18" i="33"/>
  <c r="K16" i="33"/>
  <c r="K18" i="33" s="1"/>
  <c r="G16" i="33"/>
  <c r="G18" i="33" s="1"/>
  <c r="I13" i="33"/>
  <c r="K11" i="33"/>
  <c r="K13" i="33" s="1"/>
  <c r="G11" i="33"/>
  <c r="G13" i="33" s="1"/>
  <c r="I22" i="32"/>
  <c r="K21" i="32"/>
  <c r="K22" i="32" s="1"/>
  <c r="G21" i="32"/>
  <c r="G22" i="32" s="1"/>
  <c r="I18" i="32"/>
  <c r="K16" i="32"/>
  <c r="K18" i="32" s="1"/>
  <c r="G16" i="32"/>
  <c r="G18" i="32" s="1"/>
  <c r="I13" i="32"/>
  <c r="G13" i="32"/>
  <c r="K11" i="32"/>
  <c r="K13" i="32" s="1"/>
  <c r="G11" i="32"/>
  <c r="I27" i="31"/>
  <c r="K26" i="31"/>
  <c r="K27" i="31" s="1"/>
  <c r="G26" i="31"/>
  <c r="G27" i="31" s="1"/>
  <c r="I23" i="31"/>
  <c r="K21" i="31"/>
  <c r="K23" i="31" s="1"/>
  <c r="G21" i="31"/>
  <c r="G23" i="31" s="1"/>
  <c r="I18" i="31"/>
  <c r="K16" i="31"/>
  <c r="K18" i="31" s="1"/>
  <c r="G16" i="31"/>
  <c r="G18" i="31" s="1"/>
  <c r="K13" i="31"/>
  <c r="I13" i="31"/>
  <c r="K11" i="31"/>
  <c r="G11" i="31"/>
  <c r="G13" i="31" s="1"/>
  <c r="I27" i="30"/>
  <c r="K26" i="30"/>
  <c r="K27" i="30" s="1"/>
  <c r="G26" i="30"/>
  <c r="G27" i="30" s="1"/>
  <c r="I23" i="30"/>
  <c r="K21" i="30"/>
  <c r="K23" i="30" s="1"/>
  <c r="G21" i="30"/>
  <c r="G23" i="30" s="1"/>
  <c r="I18" i="30"/>
  <c r="K16" i="30"/>
  <c r="K18" i="30" s="1"/>
  <c r="G16" i="30"/>
  <c r="G18" i="30" s="1"/>
  <c r="I13" i="30"/>
  <c r="K11" i="30"/>
  <c r="K13" i="30" s="1"/>
  <c r="G11" i="30"/>
  <c r="G13" i="30" s="1"/>
  <c r="I35" i="29"/>
  <c r="K33" i="29"/>
  <c r="G33" i="29"/>
  <c r="K31" i="29"/>
  <c r="G31" i="29"/>
  <c r="I28" i="29"/>
  <c r="K26" i="29"/>
  <c r="K28" i="29" s="1"/>
  <c r="G26" i="29"/>
  <c r="G28" i="29" s="1"/>
  <c r="I23" i="29"/>
  <c r="K21" i="29"/>
  <c r="K23" i="29" s="1"/>
  <c r="G21" i="29"/>
  <c r="G23" i="29" s="1"/>
  <c r="I18" i="29"/>
  <c r="K16" i="29"/>
  <c r="K18" i="29" s="1"/>
  <c r="G16" i="29"/>
  <c r="G18" i="29" s="1"/>
  <c r="I13" i="29"/>
  <c r="K11" i="29"/>
  <c r="K13" i="29" s="1"/>
  <c r="G11" i="29"/>
  <c r="G13" i="29" s="1"/>
  <c r="I75" i="28"/>
  <c r="K73" i="28"/>
  <c r="G73" i="28"/>
  <c r="K71" i="28"/>
  <c r="G71" i="28"/>
  <c r="K70" i="28"/>
  <c r="G70" i="28"/>
  <c r="K68" i="28"/>
  <c r="G68" i="28"/>
  <c r="K66" i="28"/>
  <c r="G66" i="28"/>
  <c r="I63" i="28"/>
  <c r="K61" i="28"/>
  <c r="K63" i="28" s="1"/>
  <c r="G61" i="28"/>
  <c r="G63" i="28" s="1"/>
  <c r="I58" i="28"/>
  <c r="K56" i="28"/>
  <c r="G56" i="28"/>
  <c r="K54" i="28"/>
  <c r="G54" i="28"/>
  <c r="K52" i="28"/>
  <c r="G52" i="28"/>
  <c r="I49" i="28"/>
  <c r="K47" i="28"/>
  <c r="G47" i="28"/>
  <c r="K45" i="28"/>
  <c r="G45" i="28"/>
  <c r="G49" i="28" s="1"/>
  <c r="I42" i="28"/>
  <c r="K40" i="28"/>
  <c r="G40" i="28"/>
  <c r="K38" i="28"/>
  <c r="G38" i="28"/>
  <c r="K36" i="28"/>
  <c r="G36" i="28"/>
  <c r="K35" i="28"/>
  <c r="G35" i="28"/>
  <c r="G42" i="28" s="1"/>
  <c r="K33" i="28"/>
  <c r="K42" i="28" s="1"/>
  <c r="G33" i="28"/>
  <c r="I30" i="28"/>
  <c r="K28" i="28"/>
  <c r="G28" i="28"/>
  <c r="K26" i="28"/>
  <c r="G26" i="28"/>
  <c r="G30" i="28" s="1"/>
  <c r="I23" i="28"/>
  <c r="K21" i="28"/>
  <c r="G21" i="28"/>
  <c r="K20" i="28"/>
  <c r="G20" i="28"/>
  <c r="I17" i="28"/>
  <c r="K15" i="28"/>
  <c r="G15" i="28"/>
  <c r="K13" i="28"/>
  <c r="G13" i="28"/>
  <c r="K11" i="28"/>
  <c r="G11" i="28"/>
  <c r="I27" i="27"/>
  <c r="K26" i="27"/>
  <c r="K27" i="27" s="1"/>
  <c r="G26" i="27"/>
  <c r="G27" i="27" s="1"/>
  <c r="I23" i="27"/>
  <c r="K21" i="27"/>
  <c r="K23" i="27" s="1"/>
  <c r="G21" i="27"/>
  <c r="G23" i="27" s="1"/>
  <c r="I18" i="27"/>
  <c r="K16" i="27"/>
  <c r="K18" i="27" s="1"/>
  <c r="G16" i="27"/>
  <c r="G18" i="27" s="1"/>
  <c r="I13" i="27"/>
  <c r="G13" i="27"/>
  <c r="K11" i="27"/>
  <c r="K13" i="27" s="1"/>
  <c r="G11" i="27"/>
  <c r="I27" i="26"/>
  <c r="K26" i="26"/>
  <c r="K27" i="26" s="1"/>
  <c r="G26" i="26"/>
  <c r="G27" i="26" s="1"/>
  <c r="I23" i="26"/>
  <c r="K21" i="26"/>
  <c r="K23" i="26" s="1"/>
  <c r="G21" i="26"/>
  <c r="G23" i="26" s="1"/>
  <c r="I18" i="26"/>
  <c r="K16" i="26"/>
  <c r="K18" i="26" s="1"/>
  <c r="G16" i="26"/>
  <c r="G18" i="26" s="1"/>
  <c r="I13" i="26"/>
  <c r="G13" i="26"/>
  <c r="K11" i="26"/>
  <c r="K13" i="26" s="1"/>
  <c r="G11" i="26"/>
  <c r="I23" i="25"/>
  <c r="K21" i="25"/>
  <c r="K23" i="25" s="1"/>
  <c r="G21" i="25"/>
  <c r="G23" i="25" s="1"/>
  <c r="I18" i="25"/>
  <c r="G18" i="25"/>
  <c r="K16" i="25"/>
  <c r="K18" i="25" s="1"/>
  <c r="G16" i="25"/>
  <c r="I13" i="25"/>
  <c r="K11" i="25"/>
  <c r="K13" i="25" s="1"/>
  <c r="G11" i="25"/>
  <c r="G13" i="25" s="1"/>
  <c r="I35" i="24"/>
  <c r="K33" i="24"/>
  <c r="G33" i="24"/>
  <c r="K31" i="24"/>
  <c r="G31" i="24"/>
  <c r="G35" i="24" s="1"/>
  <c r="K28" i="24"/>
  <c r="I28" i="24"/>
  <c r="K26" i="24"/>
  <c r="G26" i="24"/>
  <c r="G28" i="24" s="1"/>
  <c r="I23" i="24"/>
  <c r="K21" i="24"/>
  <c r="K23" i="24" s="1"/>
  <c r="G21" i="24"/>
  <c r="G23" i="24" s="1"/>
  <c r="K18" i="24"/>
  <c r="I18" i="24"/>
  <c r="G18" i="24"/>
  <c r="K16" i="24"/>
  <c r="G16" i="24"/>
  <c r="I13" i="24"/>
  <c r="K11" i="24"/>
  <c r="K13" i="24" s="1"/>
  <c r="G11" i="24"/>
  <c r="G13" i="24" s="1"/>
  <c r="I27" i="23"/>
  <c r="K26" i="23"/>
  <c r="K27" i="23" s="1"/>
  <c r="G26" i="23"/>
  <c r="G27" i="23" s="1"/>
  <c r="I23" i="23"/>
  <c r="K21" i="23"/>
  <c r="K23" i="23" s="1"/>
  <c r="G21" i="23"/>
  <c r="G23" i="23" s="1"/>
  <c r="I18" i="23"/>
  <c r="G18" i="23"/>
  <c r="K16" i="23"/>
  <c r="K18" i="23" s="1"/>
  <c r="G16" i="23"/>
  <c r="I13" i="23"/>
  <c r="K11" i="23"/>
  <c r="K13" i="23" s="1"/>
  <c r="G11" i="23"/>
  <c r="G13" i="23" s="1"/>
  <c r="I27" i="22"/>
  <c r="K26" i="22"/>
  <c r="K27" i="22" s="1"/>
  <c r="G26" i="22"/>
  <c r="G27" i="22" s="1"/>
  <c r="I23" i="22"/>
  <c r="K21" i="22"/>
  <c r="K23" i="22" s="1"/>
  <c r="G21" i="22"/>
  <c r="G23" i="22" s="1"/>
  <c r="I18" i="22"/>
  <c r="G18" i="22"/>
  <c r="K16" i="22"/>
  <c r="K18" i="22" s="1"/>
  <c r="G16" i="22"/>
  <c r="I13" i="22"/>
  <c r="K11" i="22"/>
  <c r="K13" i="22" s="1"/>
  <c r="G11" i="22"/>
  <c r="G13" i="22" s="1"/>
  <c r="I27" i="21"/>
  <c r="K26" i="21"/>
  <c r="K27" i="21" s="1"/>
  <c r="I23" i="21"/>
  <c r="K21" i="21"/>
  <c r="K23" i="21" s="1"/>
  <c r="I18" i="21"/>
  <c r="K16" i="21"/>
  <c r="K18" i="21" s="1"/>
  <c r="I13" i="21"/>
  <c r="K11" i="21"/>
  <c r="K13" i="21" s="1"/>
  <c r="K27" i="20"/>
  <c r="I27" i="20"/>
  <c r="K26" i="20"/>
  <c r="G26" i="20"/>
  <c r="G27" i="20" s="1"/>
  <c r="I23" i="20"/>
  <c r="K21" i="20"/>
  <c r="K23" i="20" s="1"/>
  <c r="G21" i="20"/>
  <c r="G23" i="20" s="1"/>
  <c r="I18" i="20"/>
  <c r="G18" i="20"/>
  <c r="K16" i="20"/>
  <c r="K18" i="20" s="1"/>
  <c r="G16" i="20"/>
  <c r="I13" i="20"/>
  <c r="K11" i="20"/>
  <c r="K13" i="20" s="1"/>
  <c r="G11" i="20"/>
  <c r="G13" i="20" s="1"/>
  <c r="I27" i="19"/>
  <c r="G27" i="19"/>
  <c r="K26" i="19"/>
  <c r="K27" i="19" s="1"/>
  <c r="G26" i="19"/>
  <c r="I23" i="19"/>
  <c r="K21" i="19"/>
  <c r="K23" i="19" s="1"/>
  <c r="G21" i="19"/>
  <c r="G23" i="19" s="1"/>
  <c r="I18" i="19"/>
  <c r="K16" i="19"/>
  <c r="K18" i="19" s="1"/>
  <c r="G16" i="19"/>
  <c r="G18" i="19" s="1"/>
  <c r="I13" i="19"/>
  <c r="K11" i="19"/>
  <c r="K13" i="19" s="1"/>
  <c r="G11" i="19"/>
  <c r="G13" i="19" s="1"/>
  <c r="I22" i="18"/>
  <c r="G22" i="18"/>
  <c r="K21" i="18"/>
  <c r="K22" i="18" s="1"/>
  <c r="G21" i="18"/>
  <c r="I18" i="18"/>
  <c r="G18" i="18"/>
  <c r="K16" i="18"/>
  <c r="K18" i="18" s="1"/>
  <c r="G16" i="18"/>
  <c r="I13" i="18"/>
  <c r="K11" i="18"/>
  <c r="K13" i="18" s="1"/>
  <c r="G11" i="18"/>
  <c r="G13" i="18" s="1"/>
  <c r="I23" i="17"/>
  <c r="K23" i="17"/>
  <c r="G21" i="17"/>
  <c r="G23" i="17" s="1"/>
  <c r="I18" i="17"/>
  <c r="G18" i="17"/>
  <c r="G16" i="17"/>
  <c r="I13" i="17"/>
  <c r="G11" i="17"/>
  <c r="G13" i="17" s="1"/>
  <c r="I27" i="16"/>
  <c r="K26" i="16"/>
  <c r="K27" i="16" s="1"/>
  <c r="G26" i="16"/>
  <c r="G27" i="16" s="1"/>
  <c r="I23" i="16"/>
  <c r="K21" i="16"/>
  <c r="K23" i="16" s="1"/>
  <c r="G21" i="16"/>
  <c r="G23" i="16" s="1"/>
  <c r="I18" i="16"/>
  <c r="K16" i="16"/>
  <c r="K18" i="16" s="1"/>
  <c r="G16" i="16"/>
  <c r="G18" i="16" s="1"/>
  <c r="I13" i="16"/>
  <c r="G13" i="16"/>
  <c r="K11" i="16"/>
  <c r="K13" i="16" s="1"/>
  <c r="G11" i="16"/>
  <c r="I23" i="15"/>
  <c r="K21" i="15"/>
  <c r="K23" i="15" s="1"/>
  <c r="G21" i="15"/>
  <c r="G23" i="15" s="1"/>
  <c r="I18" i="15"/>
  <c r="K16" i="15"/>
  <c r="K18" i="15" s="1"/>
  <c r="G16" i="15"/>
  <c r="G18" i="15" s="1"/>
  <c r="I13" i="15"/>
  <c r="K11" i="15"/>
  <c r="K13" i="15" s="1"/>
  <c r="G11" i="15"/>
  <c r="G13" i="15" s="1"/>
  <c r="I23" i="14"/>
  <c r="K21" i="14"/>
  <c r="K23" i="14" s="1"/>
  <c r="G21" i="14"/>
  <c r="G23" i="14" s="1"/>
  <c r="I18" i="14"/>
  <c r="K16" i="14"/>
  <c r="K18" i="14" s="1"/>
  <c r="G16" i="14"/>
  <c r="G18" i="14" s="1"/>
  <c r="I13" i="14"/>
  <c r="K11" i="14"/>
  <c r="K13" i="14" s="1"/>
  <c r="G11" i="14"/>
  <c r="G13" i="14" s="1"/>
  <c r="I23" i="13"/>
  <c r="K21" i="13"/>
  <c r="K23" i="13" s="1"/>
  <c r="G21" i="13"/>
  <c r="G23" i="13" s="1"/>
  <c r="I18" i="13"/>
  <c r="K16" i="13"/>
  <c r="K18" i="13" s="1"/>
  <c r="G16" i="13"/>
  <c r="G18" i="13" s="1"/>
  <c r="I13" i="13"/>
  <c r="K11" i="13"/>
  <c r="K13" i="13" s="1"/>
  <c r="G11" i="13"/>
  <c r="G13" i="13" s="1"/>
  <c r="I27" i="12"/>
  <c r="K26" i="12"/>
  <c r="K27" i="12" s="1"/>
  <c r="G26" i="12"/>
  <c r="G27" i="12" s="1"/>
  <c r="K23" i="12"/>
  <c r="I23" i="12"/>
  <c r="K21" i="12"/>
  <c r="G21" i="12"/>
  <c r="G23" i="12" s="1"/>
  <c r="I18" i="12"/>
  <c r="G18" i="12"/>
  <c r="K16" i="12"/>
  <c r="K18" i="12" s="1"/>
  <c r="G16" i="12"/>
  <c r="I13" i="12"/>
  <c r="K11" i="12"/>
  <c r="K13" i="12" s="1"/>
  <c r="G11" i="12"/>
  <c r="G13" i="12" s="1"/>
  <c r="I27" i="11"/>
  <c r="K26" i="11"/>
  <c r="K27" i="11" s="1"/>
  <c r="G26" i="11"/>
  <c r="G27" i="11" s="1"/>
  <c r="K23" i="11"/>
  <c r="I23" i="11"/>
  <c r="K21" i="11"/>
  <c r="G21" i="11"/>
  <c r="G23" i="11" s="1"/>
  <c r="I18" i="11"/>
  <c r="G18" i="11"/>
  <c r="K16" i="11"/>
  <c r="K18" i="11" s="1"/>
  <c r="G16" i="11"/>
  <c r="I13" i="11"/>
  <c r="K11" i="11"/>
  <c r="K13" i="11" s="1"/>
  <c r="G11" i="11"/>
  <c r="G13" i="11" s="1"/>
  <c r="K15" i="34" l="1"/>
  <c r="K1" i="34" s="1"/>
  <c r="P1" i="34" s="1"/>
  <c r="K58" i="28"/>
  <c r="G58" i="28"/>
  <c r="K49" i="28"/>
  <c r="K1" i="30"/>
  <c r="P1" i="30" s="1"/>
  <c r="G75" i="28"/>
  <c r="K35" i="24"/>
  <c r="K30" i="28"/>
  <c r="G30" i="34"/>
  <c r="K1" i="15"/>
  <c r="K1" i="31"/>
  <c r="P1" i="31" s="1"/>
  <c r="K1" i="16"/>
  <c r="P1" i="16" s="1"/>
  <c r="G23" i="28"/>
  <c r="K75" i="28"/>
  <c r="G35" i="29"/>
  <c r="G22" i="34"/>
  <c r="G17" i="28"/>
  <c r="K23" i="28"/>
  <c r="K35" i="29"/>
  <c r="K1" i="29" s="1"/>
  <c r="K1" i="32"/>
  <c r="K30" i="34"/>
  <c r="K1" i="25"/>
  <c r="P1" i="25" s="1"/>
  <c r="K1" i="14"/>
  <c r="K17" i="28"/>
  <c r="K1" i="37"/>
  <c r="P1" i="38"/>
  <c r="D38" i="10"/>
  <c r="K1" i="33"/>
  <c r="K1" i="27"/>
  <c r="K1" i="26"/>
  <c r="D26" i="10"/>
  <c r="K1" i="23"/>
  <c r="K1" i="22"/>
  <c r="K1" i="21"/>
  <c r="K1" i="20"/>
  <c r="K1" i="19"/>
  <c r="K1" i="18"/>
  <c r="K1" i="17"/>
  <c r="D17" i="10"/>
  <c r="K1" i="12"/>
  <c r="K1" i="11"/>
  <c r="K1" i="36"/>
  <c r="K1" i="35"/>
  <c r="K1" i="24"/>
  <c r="K1" i="13"/>
  <c r="K1" i="28" l="1"/>
  <c r="P1" i="28" s="1"/>
  <c r="P1" i="13"/>
  <c r="D14" i="10"/>
  <c r="D31" i="10"/>
  <c r="P1" i="14"/>
  <c r="D15" i="10"/>
  <c r="P1" i="15"/>
  <c r="D16" i="10"/>
  <c r="D32" i="10"/>
  <c r="D35" i="10"/>
  <c r="P1" i="32"/>
  <c r="D33" i="10"/>
  <c r="P1" i="37"/>
  <c r="D39" i="10"/>
  <c r="P1" i="36"/>
  <c r="D37" i="10"/>
  <c r="P1" i="35"/>
  <c r="D36" i="10"/>
  <c r="P1" i="33"/>
  <c r="D34" i="10"/>
  <c r="P1" i="29"/>
  <c r="D30" i="10"/>
  <c r="P1" i="27"/>
  <c r="D28" i="10"/>
  <c r="P1" i="26"/>
  <c r="D27" i="10"/>
  <c r="P1" i="24"/>
  <c r="D25" i="10"/>
  <c r="P1" i="23"/>
  <c r="D24" i="10"/>
  <c r="P1" i="22"/>
  <c r="D23" i="10"/>
  <c r="P1" i="21"/>
  <c r="D22" i="10"/>
  <c r="P1" i="20"/>
  <c r="D21" i="10"/>
  <c r="P1" i="19"/>
  <c r="D20" i="10"/>
  <c r="P1" i="18"/>
  <c r="D19" i="10"/>
  <c r="P1" i="17"/>
  <c r="D18" i="10"/>
  <c r="P1" i="12"/>
  <c r="D13" i="10"/>
  <c r="P1" i="11"/>
  <c r="D12" i="10"/>
  <c r="B11" i="10"/>
  <c r="D29" i="10" l="1"/>
  <c r="I40" i="6"/>
  <c r="C111" i="6"/>
  <c r="K103" i="6"/>
  <c r="I103" i="6"/>
  <c r="K101" i="6"/>
  <c r="I101" i="6"/>
  <c r="K99" i="6"/>
  <c r="I99" i="6"/>
  <c r="K98" i="6"/>
  <c r="I98" i="6"/>
  <c r="G98" i="6"/>
  <c r="G106" i="6" s="1"/>
  <c r="K92" i="6"/>
  <c r="K91" i="6"/>
  <c r="I91" i="6"/>
  <c r="K90" i="6"/>
  <c r="I90" i="6"/>
  <c r="K89" i="6"/>
  <c r="I89" i="6"/>
  <c r="K88" i="6"/>
  <c r="I88" i="6"/>
  <c r="K85" i="6"/>
  <c r="I85" i="6"/>
  <c r="K84" i="6"/>
  <c r="I84" i="6"/>
  <c r="K83" i="6"/>
  <c r="I83" i="6"/>
  <c r="K82" i="6"/>
  <c r="I82" i="6"/>
  <c r="K78" i="6"/>
  <c r="I78" i="6"/>
  <c r="K77" i="6"/>
  <c r="I77" i="6"/>
  <c r="G77" i="6"/>
  <c r="C60" i="6"/>
  <c r="G60" i="6"/>
  <c r="K55" i="6"/>
  <c r="I55" i="6"/>
  <c r="I54" i="6"/>
  <c r="K53" i="6"/>
  <c r="I53" i="6"/>
  <c r="K52" i="6"/>
  <c r="I52" i="6"/>
  <c r="G52" i="6"/>
  <c r="C50" i="6"/>
  <c r="E47" i="6"/>
  <c r="G47" i="6" s="1"/>
  <c r="K46" i="6"/>
  <c r="I46" i="6"/>
  <c r="K44" i="6"/>
  <c r="I44" i="6"/>
  <c r="K43" i="6"/>
  <c r="I43" i="6"/>
  <c r="K42" i="6"/>
  <c r="I42" i="6"/>
  <c r="K41" i="6"/>
  <c r="I41" i="6"/>
  <c r="K40" i="6"/>
  <c r="K37" i="6"/>
  <c r="I37" i="6"/>
  <c r="E32" i="6"/>
  <c r="E30" i="6"/>
  <c r="E31" i="6" s="1"/>
  <c r="K14" i="6"/>
  <c r="E29" i="6"/>
  <c r="K28" i="6"/>
  <c r="I28" i="6"/>
  <c r="K27" i="6"/>
  <c r="I27" i="6"/>
  <c r="K26" i="6"/>
  <c r="I26" i="6"/>
  <c r="K24" i="6"/>
  <c r="I24" i="6"/>
  <c r="K22" i="6"/>
  <c r="I22" i="6"/>
  <c r="K20" i="6"/>
  <c r="I20" i="6"/>
  <c r="K17" i="6"/>
  <c r="I17" i="6"/>
  <c r="K16" i="6"/>
  <c r="I16" i="6"/>
  <c r="K13" i="6"/>
  <c r="I13" i="6"/>
  <c r="G13" i="6"/>
  <c r="K12" i="6"/>
  <c r="I12" i="6"/>
  <c r="G12" i="6"/>
  <c r="G32" i="6" l="1"/>
  <c r="E33" i="6"/>
  <c r="G30" i="6"/>
  <c r="G31" i="6"/>
  <c r="K29" i="6"/>
  <c r="G29" i="6"/>
  <c r="G96" i="6"/>
  <c r="K30" i="6"/>
  <c r="K32" i="6"/>
  <c r="G33" i="6"/>
  <c r="I32" i="6"/>
  <c r="I29" i="6"/>
  <c r="I14" i="6"/>
  <c r="I60" i="6"/>
  <c r="K96" i="6"/>
  <c r="I30" i="6"/>
  <c r="I96" i="6"/>
  <c r="E34" i="6"/>
  <c r="E35" i="6"/>
  <c r="G35" i="6" s="1"/>
  <c r="I47" i="6"/>
  <c r="K54" i="6"/>
  <c r="K60" i="6" s="1"/>
  <c r="K47" i="6"/>
  <c r="G34" i="6" l="1"/>
  <c r="E108" i="6"/>
  <c r="K34" i="6"/>
  <c r="I34" i="6"/>
  <c r="E36" i="6"/>
  <c r="G36" i="6" s="1"/>
  <c r="K31" i="6"/>
  <c r="I31" i="6"/>
  <c r="K35" i="6"/>
  <c r="I35" i="6"/>
  <c r="E109" i="6"/>
  <c r="K33" i="6"/>
  <c r="I33" i="6"/>
  <c r="K36" i="6" l="1"/>
  <c r="I36" i="6"/>
  <c r="K109" i="6"/>
  <c r="I109" i="6"/>
  <c r="I111" i="6" s="1"/>
  <c r="G109" i="6"/>
  <c r="G111" i="6" s="1"/>
  <c r="I108" i="6"/>
  <c r="G108" i="6"/>
  <c r="K108" i="6"/>
  <c r="G50" i="6" l="1"/>
  <c r="I50" i="6"/>
  <c r="K50" i="6"/>
  <c r="K111" i="6"/>
  <c r="E104" i="6" l="1"/>
  <c r="I104" i="6" s="1"/>
  <c r="K104" i="6" l="1"/>
  <c r="K106" i="6" s="1"/>
  <c r="I106" i="6"/>
  <c r="K1" i="6" l="1"/>
  <c r="D11" i="10" l="1"/>
  <c r="D41" i="10" s="1"/>
</calcChain>
</file>

<file path=xl/sharedStrings.xml><?xml version="1.0" encoding="utf-8"?>
<sst xmlns="http://schemas.openxmlformats.org/spreadsheetml/2006/main" count="3828" uniqueCount="553">
  <si>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</si>
  <si>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</si>
  <si>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</si>
  <si>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</si>
  <si>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</si>
  <si>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</si>
  <si>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</si>
  <si>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</si>
  <si>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</si>
  <si>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</si>
  <si>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</si>
  <si>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</si>
  <si>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</si>
  <si>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</si>
  <si>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</si>
  <si>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</si>
  <si>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</si>
  <si>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</si>
  <si>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</si>
  <si>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</si>
  <si>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</si>
  <si>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</si>
  <si>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</si>
  <si>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</si>
  <si>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</si>
  <si>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</si>
  <si>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</si>
  <si>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</si>
  <si>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</si>
  <si>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</si>
  <si>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</si>
  <si>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</si>
  <si>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</si>
  <si>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</si>
  <si>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4</t>
  </si>
  <si>
    <t>Celkem za 4</t>
  </si>
  <si>
    <t>Vodorovné konstrukce</t>
  </si>
  <si>
    <t>8</t>
  </si>
  <si>
    <t>Celkem za 9</t>
  </si>
  <si>
    <t>9</t>
  </si>
  <si>
    <t>Celkem za 8</t>
  </si>
  <si>
    <t>Trubní vedení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</si>
  <si>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</si>
  <si>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</si>
  <si>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</si>
  <si>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</si>
  <si>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</si>
  <si>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Výkaz výměr</t>
  </si>
  <si>
    <t>Popis položky</t>
  </si>
  <si>
    <t>Kód základny</t>
  </si>
  <si>
    <t>m</t>
  </si>
  <si>
    <t>m3</t>
  </si>
  <si>
    <t>kus</t>
  </si>
  <si>
    <t>kg</t>
  </si>
  <si>
    <t>121101103</t>
  </si>
  <si>
    <t>Sejmutí ornice s přemístěním na vzdálenost do 250 m</t>
  </si>
  <si>
    <t>151101101</t>
  </si>
  <si>
    <t>Zřízení příložného pažení a rozepření stěn rýh hl do 2 m</t>
  </si>
  <si>
    <t>m2</t>
  </si>
  <si>
    <t>151101111</t>
  </si>
  <si>
    <t>Odstranění příložného pažení a rozepření stěn rýh hl do 2 m</t>
  </si>
  <si>
    <t>Nakládání výkopku z hornin tř. 1 až 4 přes 100 m3</t>
  </si>
  <si>
    <t>Nakládání výkopku z hornin tř. 5 až 7 přes 100 m3</t>
  </si>
  <si>
    <t>Uložení sypaniny na skládky</t>
  </si>
  <si>
    <t>Úprava pláně v zářezech v hornině tř. 5 až 7 se zhutněním</t>
  </si>
  <si>
    <t>Svahování v zářezech v hornině tř. 1 až 4</t>
  </si>
  <si>
    <t>182101102</t>
  </si>
  <si>
    <t>Svahování v zářezech v hornině tř. 5 až 7</t>
  </si>
  <si>
    <t>Svahování násypů</t>
  </si>
  <si>
    <t>183405211</t>
  </si>
  <si>
    <t>Výsev trávníku hydroosevem na ornici</t>
  </si>
  <si>
    <t>Výplň odvodňovacích žeber kamenivem hrubým drceným frakce 16 až 63 mm - (16-32 mm)</t>
  </si>
  <si>
    <t>Zřízení opláštění žeber nebo trativodů geotextilií v rýze nebo zářezu sklonu přes 1 : 2,5 š do 2,5 m</t>
  </si>
  <si>
    <t>693660530</t>
  </si>
  <si>
    <t>Separační geotextilie min. 250g/m2</t>
  </si>
  <si>
    <t>212572111</t>
  </si>
  <si>
    <t>Lože pro trativody ze štěrkopísku tříděného</t>
  </si>
  <si>
    <t>465511311</t>
  </si>
  <si>
    <t>Dlažba z lomového kamene na sucho se zalitím spár maltou cementovou plocha do 20 m2 tl 200 mm</t>
  </si>
  <si>
    <t>Z-247571113</t>
  </si>
  <si>
    <t>Obsyp potrubí ze štěrkopísku tříděného</t>
  </si>
  <si>
    <t>Obetonování potrubí nebo zdiva stok betonem prostým tř. C 16/20 otevřený výkop</t>
  </si>
  <si>
    <t>242111113</t>
  </si>
  <si>
    <t>Osazení pláště kopané studny z betonových skruží celokruhových D 1 m0</t>
  </si>
  <si>
    <t>899311114</t>
  </si>
  <si>
    <t>Osazení poklopů s rámem hmotnosti nad 150 kg</t>
  </si>
  <si>
    <t>Poklop na šachtu 1100/80 půlený TZS 204-19</t>
  </si>
  <si>
    <t>24551032</t>
  </si>
  <si>
    <t>Nátěr hydroizolační - tekutá lepenka, bal. 30 kg</t>
  </si>
  <si>
    <t>Ostatní konstrukce a práce</t>
  </si>
  <si>
    <t>Příkopy z tvárnic příkopových TZZ 4 pro povrchové odvodnění</t>
  </si>
  <si>
    <t>t</t>
  </si>
  <si>
    <t>Z-112101101</t>
  </si>
  <si>
    <t>Kácení stromů listnatých či jehličnatých</t>
  </si>
  <si>
    <t>181102302</t>
  </si>
  <si>
    <t>Úprava pláně v zářezech se zhutněním</t>
  </si>
  <si>
    <t>Z-181101104</t>
  </si>
  <si>
    <t>181301111</t>
  </si>
  <si>
    <t>Rozprostření ornice tl vrstvy do 100 mm pl přes 500 m2 v rovině nebo ve svahu do 1:5</t>
  </si>
  <si>
    <t>Hloubení rýh š do 600 mm vedle kolejí strojně v hornině tř. 3</t>
  </si>
  <si>
    <t>132202521</t>
  </si>
  <si>
    <t>Hloubení rýh š do 2000 mm vedle kolejí strojně v hornině tř. 3</t>
  </si>
  <si>
    <t>162701105</t>
  </si>
  <si>
    <t>Vodorovné přemístění do 10000 m výkopku/sypaniny z horniny tř. 1 až 4</t>
  </si>
  <si>
    <t>162701155</t>
  </si>
  <si>
    <t>Vodorovné přemístění do 10000 m výkopku/sypaniny z horniny tř. 5 až 7</t>
  </si>
  <si>
    <t>167101102</t>
  </si>
  <si>
    <t>Pražcové podloží separační vrstva z geotextilie</t>
  </si>
  <si>
    <t>899623151</t>
  </si>
  <si>
    <t>Z-935115211</t>
  </si>
  <si>
    <t>X-203</t>
  </si>
  <si>
    <t>Poplatek za skládku - O - 17-05-04 - čistá výkopová zemina - odkop (I.-IV. tř. těžitelnosti)</t>
  </si>
  <si>
    <t>Poplatek za skládku - O - 17-05-04 - zeminy a horniny V.-VII. třídy těžitelnosti</t>
  </si>
  <si>
    <t>Šachtová skruž betonová studniční se stupadly TBS 800/1000/90</t>
  </si>
  <si>
    <t>Šachtová skruž betonová studniční se stupadly TBS 800/500/90</t>
  </si>
  <si>
    <t>Šachtová skruž betonová studniční se stupadly TBS 800/250/90</t>
  </si>
  <si>
    <t>721173404</t>
  </si>
  <si>
    <t>Potrubí kanalizační plastové svodné systém KG DN 200</t>
  </si>
  <si>
    <t>Trativodní výusť z prostého betonu C 30/37, vč. podkladu ze ŠP tl.0,1m fr. 4-32mm</t>
  </si>
  <si>
    <t>X-201</t>
  </si>
  <si>
    <t>X-202</t>
  </si>
  <si>
    <t>X-204</t>
  </si>
  <si>
    <t>X-205</t>
  </si>
  <si>
    <t>X-206</t>
  </si>
  <si>
    <t>X-207</t>
  </si>
  <si>
    <t>X-208</t>
  </si>
  <si>
    <t>162701109</t>
  </si>
  <si>
    <t>Příplatek k vodorovnému přemístění výkopku/sypaniny z horniny tř. 1 až 4 ZKD 1000 m přes 10000 m</t>
  </si>
  <si>
    <t>162701159</t>
  </si>
  <si>
    <t>Příplatek k vodorovnému přemístění výkopku/sypaniny z horniny tř. 5 až 7 ZKD 1000 m přes 10000 m</t>
  </si>
  <si>
    <t>Z-938902201</t>
  </si>
  <si>
    <t>Čištění odvodňovacího kanálu v tunelu</t>
  </si>
  <si>
    <t>FORMULÁŘ 5</t>
  </si>
  <si>
    <t/>
  </si>
  <si>
    <t>ROZPOČET</t>
  </si>
  <si>
    <t>mj dle
JKSO</t>
  </si>
  <si>
    <t>počet mj</t>
  </si>
  <si>
    <t>objektový ukazatel</t>
  </si>
  <si>
    <t>Projekt</t>
  </si>
  <si>
    <t>Název PS,SO :</t>
  </si>
  <si>
    <t>Zatřídění
objektu:
(JKSO,
JKPOV)</t>
  </si>
  <si>
    <t>Číslo PS,SO</t>
  </si>
  <si>
    <t>Poř.
číslo
pol.</t>
  </si>
  <si>
    <t>Číslo
položky</t>
  </si>
  <si>
    <t>Měrná
jednotka</t>
  </si>
  <si>
    <t>Množství</t>
  </si>
  <si>
    <t>Jednotková
hmotnost</t>
  </si>
  <si>
    <t>Celková
hmotnost</t>
  </si>
  <si>
    <t>CENA</t>
  </si>
  <si>
    <t>Typ řádku</t>
  </si>
  <si>
    <t>Kód datové základny</t>
  </si>
  <si>
    <t>Technická specifikace</t>
  </si>
  <si>
    <t>Dodávky</t>
  </si>
  <si>
    <t>Montáže</t>
  </si>
  <si>
    <t>Jednotková</t>
  </si>
  <si>
    <t>Celkem</t>
  </si>
  <si>
    <t>1</t>
  </si>
  <si>
    <t>3</t>
  </si>
  <si>
    <t>5</t>
  </si>
  <si>
    <t>6</t>
  </si>
  <si>
    <t>7</t>
  </si>
  <si>
    <t>10</t>
  </si>
  <si>
    <t>12</t>
  </si>
  <si>
    <t>13</t>
  </si>
  <si>
    <t>14</t>
  </si>
  <si>
    <t>15</t>
  </si>
  <si>
    <t>Zemní práce</t>
  </si>
  <si>
    <t>131838</t>
  </si>
  <si>
    <t>HLOUBENÍ JAM ZAPAŽ I NEPAŽ TŘ. II, ODVOZ DO 20KM</t>
  </si>
  <si>
    <t>M3</t>
  </si>
  <si>
    <t>P</t>
  </si>
  <si>
    <t>2012_OTSKP</t>
  </si>
  <si>
    <t>7=7.0000 [A]</t>
  </si>
  <si>
    <t>17481</t>
  </si>
  <si>
    <t>ZÁSYP JAM A RÝH Z NAKUPOVANÝCH MATERIÁLŮ</t>
  </si>
  <si>
    <t>2013_OTSKP</t>
  </si>
  <si>
    <t>4,5=4.5000 [A]</t>
  </si>
  <si>
    <t>Dopln. popis</t>
  </si>
  <si>
    <t>zásyp hutněnou štěrkodrtí po úroveň pláně</t>
  </si>
  <si>
    <t>451311</t>
  </si>
  <si>
    <t>PODKL A VÝPLŇ VRSTVY Z PROST BET DO B12,5</t>
  </si>
  <si>
    <t>0,4=0.4000 [A]</t>
  </si>
  <si>
    <t>Podkladní beton pod poprsní římsovou zídku.</t>
  </si>
  <si>
    <t>45147</t>
  </si>
  <si>
    <t>PODKL A VÝPLŇ VRSTVY Z MALTY PLASTICKÉ</t>
  </si>
  <si>
    <t>18*0,2*0,24*0,02=0.0173 [A]</t>
  </si>
  <si>
    <t>podlití sloupků zábradlí plastbetonem</t>
  </si>
  <si>
    <t>Přidružená stavební výroba</t>
  </si>
  <si>
    <t>711111</t>
  </si>
  <si>
    <t>IZOLACE BĚŽNÝCH KONSTRUKCÍ PROTI ZEMNÍ VLHKOSTI ASFALTOVÝMI NÁTĚRY</t>
  </si>
  <si>
    <t>M2</t>
  </si>
  <si>
    <t>25.549+9.028=34.5770 [A]</t>
  </si>
  <si>
    <t>Nátěr zasypaných částí poprsních zídek a římsových desek, 1xALP + 2x ALN</t>
  </si>
  <si>
    <t>Svislé konstrukce</t>
  </si>
  <si>
    <t>317325</t>
  </si>
  <si>
    <t>ŘÍMSY ZE ŽELEZOBETONU DO C30/37 (B37)</t>
  </si>
  <si>
    <t>3,5=3.5000 [A]</t>
  </si>
  <si>
    <t>Římsová zídka na vtoku</t>
  </si>
  <si>
    <t>317365</t>
  </si>
  <si>
    <t>VÝZTUŽ ŘÍMS Z OCELI 10505</t>
  </si>
  <si>
    <t>T</t>
  </si>
  <si>
    <t>0,331=0.3310 [A]</t>
  </si>
  <si>
    <t>327215</t>
  </si>
  <si>
    <t>PŘEZDĚNÍ ZDÍ Z KAMENNÉHO ZDIVA</t>
  </si>
  <si>
    <t>15=15.0000 [A]</t>
  </si>
  <si>
    <t>přezdění vtokové poprsní zdi</t>
  </si>
  <si>
    <t>348173</t>
  </si>
  <si>
    <t>ZÁBRADLÍ Z DÍLCŮ KOVOVÝCH ŽÁROVĚ ZINK PONOREM S NÁTĚREM</t>
  </si>
  <si>
    <t>KG</t>
  </si>
  <si>
    <t>1035=1 035.0000 [A]</t>
  </si>
  <si>
    <t>Včetně vlepení kotev a vyvrtání otvorů do nové římsy, chemická kotva M16, dl. 200 mm, 4 ks/kotevní desku, celkem 18*4=72 ks kotev.</t>
  </si>
  <si>
    <t>388151</t>
  </si>
  <si>
    <t>TĚLESO KABELOVODU Z PLAST ŽLABŮ JEDNOOTVOROVÝCH</t>
  </si>
  <si>
    <t>M</t>
  </si>
  <si>
    <t>30=30.0000 [A]</t>
  </si>
  <si>
    <t>Žlab pro vedení IS v drážním tělese</t>
  </si>
  <si>
    <t>0</t>
  </si>
  <si>
    <t>Všeobecné konstrukce a práce</t>
  </si>
  <si>
    <t>014102</t>
  </si>
  <si>
    <t>POPLATKY ZA SKLÁDKU</t>
  </si>
  <si>
    <t>7*2,0=14.0000 [A]</t>
  </si>
  <si>
    <t>Skládkovné zemina</t>
  </si>
  <si>
    <t>014102.1</t>
  </si>
  <si>
    <t>5,0*2,5=12.5000 [A]</t>
  </si>
  <si>
    <t>Skládkovné beton</t>
  </si>
  <si>
    <t>03730.1</t>
  </si>
  <si>
    <t>POMOC PRÁCE ZAJIŠŤ NEBO ZŘÍZ OCHRANU INŽENÝRSKÝCH SÍTÍ</t>
  </si>
  <si>
    <t>KČ</t>
  </si>
  <si>
    <t>1=1.0000 [A]</t>
  </si>
  <si>
    <t>Ochrana drážních sítí po dobu výstavby, včetně manipulace s nimi</t>
  </si>
  <si>
    <t>93842</t>
  </si>
  <si>
    <t>OČIŠTĚNÍ ZDIVA OD VEGETACE</t>
  </si>
  <si>
    <t>20+160=180.0000 [A]</t>
  </si>
  <si>
    <t>odstranění náletové vegetace ze zdiva</t>
  </si>
  <si>
    <t>938544</t>
  </si>
  <si>
    <t>OČIŠTĚNÍ BETON KONSTR OTRYSKÁNÍM TLAK VODOU PŘES 1000 BARŮ</t>
  </si>
  <si>
    <t>20+160+6*8=228.0000 [A]</t>
  </si>
  <si>
    <t>povrch kamenného zdiva, povrch sanovaných betonových konstrukcí, tlak 1200 barů.</t>
  </si>
  <si>
    <t>94190</t>
  </si>
  <si>
    <t>LEHKÉ PRACOVNÍ LEŠENÍ DO 1,5 KPA</t>
  </si>
  <si>
    <t>M3OP</t>
  </si>
  <si>
    <t>(20+160)*1,5=270.0000 [A]</t>
  </si>
  <si>
    <t>966168</t>
  </si>
  <si>
    <t>BOURÁNÍ KONSTRUKCÍ ZE ŽELEZOBETONU S ODVOZEM DO 20KM</t>
  </si>
  <si>
    <t>5,0=5.0000 [A]</t>
  </si>
  <si>
    <t>bourání vtokové poprsní zdi</t>
  </si>
  <si>
    <t>966188</t>
  </si>
  <si>
    <t>DEMONTÁŽ KONSTRUKCÍ KOVOVÝCH S ODVOZEM DO 20KM</t>
  </si>
  <si>
    <t>(24+7,5)*0,05=1.5750 [A]</t>
  </si>
  <si>
    <t>demontáž stávajícího zábradlí z křídel</t>
  </si>
  <si>
    <t>261614</t>
  </si>
  <si>
    <t>VRTY PRO KOTVENÍ A INJEKTÁŽ TŘ VI NA POVRCHU D DO 35MM</t>
  </si>
  <si>
    <t>15*0,7=10.5000 [A]</t>
  </si>
  <si>
    <t>rozmístění a délky vrtů dle výkresové dokumentace</t>
  </si>
  <si>
    <t>285361</t>
  </si>
  <si>
    <t>KOTVENÍ NA POVRCHU Z BETONÁŘSKÉ VÝZTUŽE DL. DO 3M</t>
  </si>
  <si>
    <t>KUS</t>
  </si>
  <si>
    <t>kompletní kotvy, včetně vlepení</t>
  </si>
  <si>
    <t>Úpravy povrchů, podlahy, výplně otvorů</t>
  </si>
  <si>
    <t>626111</t>
  </si>
  <si>
    <t>REPROFILACE PODHLEDŮ, SVISLÝCH PLOCH SANAČNÍ MALTOU JEDNOVRST TL 10MM</t>
  </si>
  <si>
    <t>30%*2,1*24=30.0000 [A]</t>
  </si>
  <si>
    <t>Sanace betonové poprsní zdi na výtoku, 30% plochy.</t>
  </si>
  <si>
    <t>62641</t>
  </si>
  <si>
    <t>SJEDNOCUJÍCÍ STĚRKA JEMNOU MALTOU TL CCA 2MM</t>
  </si>
  <si>
    <t>100%*2,1*24=100.0000 [A]</t>
  </si>
  <si>
    <t>Sanační hmoty na povrch NK a opěr, 100% plochy.</t>
  </si>
  <si>
    <t>62745</t>
  </si>
  <si>
    <t>SPÁROVÁNÍ STARÉHO ZDIVA CEMENTOVOU MALTOU</t>
  </si>
  <si>
    <t>Hloubkové spárování zdiva klenby, čel a navazujících zdí, včetně vysekání staré malty, spárovací malta bude včetně přísady pro zvýšení přilnavosti. 100% plochy zdiva.</t>
  </si>
  <si>
    <t>2*1,5*6,5+10=29.5000 [A]</t>
  </si>
  <si>
    <t>Výkopy pro gabiony, čištění na vtoku a výtoku</t>
  </si>
  <si>
    <t>17581</t>
  </si>
  <si>
    <t>OBSYP POTRUBÍ A OBJEKTŮ Z NAKUPOVANÝCH MATERIÁLŮ</t>
  </si>
  <si>
    <t>1,5*8,5=12.7500 [A]</t>
  </si>
  <si>
    <t>Zásyp hutněnou štěrkodrtí pod plání, za gabiony, hutněný po vrstvách.</t>
  </si>
  <si>
    <t>(2*1,5*6,5+10)*2,0=59.0000 [A]</t>
  </si>
  <si>
    <t>327214</t>
  </si>
  <si>
    <t>ZDI OPĚRNÉ, ZÁRUBNÍ, NÁBŘEŽNÍ Z GABIONŮ VČETNĚ KOVOVÉ KONSTRUKCE</t>
  </si>
  <si>
    <t>8*0,5*0,5*1,0=2.0000 [A]</t>
  </si>
  <si>
    <t>4=4.0000 [A]</t>
  </si>
  <si>
    <t>přezdění kamenných říms a zdiva v profilu propustku</t>
  </si>
  <si>
    <t>10=10.0000 [A]</t>
  </si>
  <si>
    <t>Hloubkové spárování zdiva opěr, a křídel včetně vysekání staré malty, spárovací malta bude včetně přísady pro zvýšení přilnavosti. 100% plochy kamenného zdiva.</t>
  </si>
  <si>
    <t>998241013</t>
  </si>
  <si>
    <t>Přesun hmot pro železniční spodek drah kolejových o sklonu přes 1,5 do 2,5 %</t>
  </si>
  <si>
    <t>06-11-02.3</t>
  </si>
  <si>
    <t>REKAPITULACE</t>
  </si>
  <si>
    <t xml:space="preserve">Stavba : </t>
  </si>
  <si>
    <t xml:space="preserve">Zhotovitel : </t>
  </si>
  <si>
    <t xml:space="preserve">Zpracoval : </t>
  </si>
  <si>
    <t>P.Č.</t>
  </si>
  <si>
    <t>Objekt č.</t>
  </si>
  <si>
    <t>Popis</t>
  </si>
  <si>
    <t xml:space="preserve">Cena celkem              </t>
  </si>
  <si>
    <t>Objednatel : SŽDC s.o., OŘ Hradec Králové</t>
  </si>
  <si>
    <t>Datum :</t>
  </si>
  <si>
    <t>SO 06-11-02</t>
  </si>
  <si>
    <t>SO</t>
  </si>
  <si>
    <t>Celkem za SO</t>
  </si>
  <si>
    <t>06-11-02</t>
  </si>
  <si>
    <t>Vesec u Liberce - Jablonec n.N. dolní nádraží, železniční spodek</t>
  </si>
  <si>
    <t>Liberec-Tanvald</t>
  </si>
  <si>
    <t>ev. km 04,201 - Propustek</t>
  </si>
  <si>
    <t>Žsp</t>
  </si>
  <si>
    <t>zahrnuje veškeré poplatky provozovateli skládky související s uložením odpadu na skládce.</t>
  </si>
  <si>
    <t>5*2,0=10.0000 [A]</t>
  </si>
  <si>
    <t>Celkem za 0</t>
  </si>
  <si>
    <t>12940</t>
  </si>
  <si>
    <t>ČIŠTĚNÍ RÁMOVÝCH A KLENBOVÝCH PROPUSTŮ OD NÁNOSŮ</t>
  </si>
  <si>
    <t>- vodorovná a svislá doprava, přemístění, přeložení, manipulace s výkopkem a uložení na skládku (bez poplatku)</t>
  </si>
  <si>
    <t>5=5.0000 [A]</t>
  </si>
  <si>
    <t>Včetně odvozu do 20 km.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</si>
  <si>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</si>
  <si>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2*7=14.0000 [A]</t>
  </si>
  <si>
    <t>Celkem za 6</t>
  </si>
  <si>
    <t>položka zahrnuje očištění předepsaným způsobem včetně odklizení vzniklého odpadu</t>
  </si>
  <si>
    <t>ev. km 04,403 - Propustek</t>
  </si>
  <si>
    <t>ev. km 04,498 až 04,503 - Zeď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</si>
  <si>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</si>
  <si>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2=2.0000 [A]</t>
  </si>
  <si>
    <t>Přezdění zdiva</t>
  </si>
  <si>
    <t>Celkem za 3</t>
  </si>
  <si>
    <t>Hloubkové spárování zdiva, včetně vysekání staré malty, spárovací malta bude včetně přísady pro zvýšení přilnavosti. 100% plochy zdiva.</t>
  </si>
  <si>
    <t>ev. km 04,508 až 04,532 - Zeď</t>
  </si>
  <si>
    <t>22=22.0000 [A]</t>
  </si>
  <si>
    <t>ev. km 04,510 až 04,530 - Zeď</t>
  </si>
  <si>
    <t>50=50.0000 [A]</t>
  </si>
  <si>
    <t>ev. km 04,652 - Propustek</t>
  </si>
  <si>
    <t>ev. km 04,893 - Propustek</t>
  </si>
  <si>
    <t>8*2,0=16.0000 [A]</t>
  </si>
  <si>
    <t>8=8.0000 [A]</t>
  </si>
  <si>
    <t>2*6=12.0000 [A]</t>
  </si>
  <si>
    <t>ev. km 05,061 - Propustek</t>
  </si>
  <si>
    <t>4*2,0=8.0000 [A]</t>
  </si>
  <si>
    <t>2*4=8.0000 [A]</t>
  </si>
  <si>
    <t>ev. km 05,259 - Propustek</t>
  </si>
  <si>
    <t>ev. km 05,661 - Propustek</t>
  </si>
  <si>
    <t>ev. km 06,085 - Propustek</t>
  </si>
  <si>
    <t>ev. km 06,319 - Propustek</t>
  </si>
  <si>
    <t>ev. km 06,761 - Propustek</t>
  </si>
  <si>
    <t>ev. km 06,985 až 07,034 - Zeď</t>
  </si>
  <si>
    <t>30*2,0=60.0000 [A]</t>
  </si>
  <si>
    <t>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přepažování_x000D_
- hradící a štětové stěny dočasné (adekvátně platí ustanovení k pol. 1151,2)_x000D_
- úpravu, ochranu a očištění dna, základové spáry, stěn a svahů_x000D_
- zhutnění podloží, případně i svahů vč. svahování_x000D_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</t>
  </si>
  <si>
    <t>Odstranění přebytečné zeminy nad zdí.</t>
  </si>
  <si>
    <t>49*2,0=98.0000 [A]</t>
  </si>
  <si>
    <t>938543</t>
  </si>
  <si>
    <t>OČIŠTĚNÍ BETON KONSTR OTRYSKÁNÍM TLAK VODOU DO 1000 BARŮ</t>
  </si>
  <si>
    <t>80*1,5=120.0000 [A]</t>
  </si>
  <si>
    <t>povrch kamenného zdiva, tlak 1000 barů.</t>
  </si>
  <si>
    <t>ev. km 07,408 - Propustek</t>
  </si>
  <si>
    <t>ev. km 07,555 - Propustek</t>
  </si>
  <si>
    <t>ev. km 07,690 - Propustek</t>
  </si>
  <si>
    <t>ev. km 08,033 - Propustek a ev. km 08,057 - 08,082 - Zeď</t>
  </si>
  <si>
    <t>zahrnuje objednatelem povolené náklady na požadovaná zařízení zhotovitele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</si>
  <si>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</si>
  <si>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zahrnuje:
přemístění, montáž a demontáž vrtných souprav
svislou dopravu zeminy z vrtu
vodorovnou dopravu zeminy bez uložení na skládku
případně nutné pažení dočasné (včetně odpažení) i trvalé</t>
  </si>
  <si>
    <t>položka zahrnuje dodávku předepsané kotvy, případně její protikorozní úpravu, její osazení do vrtu, zainjektování a napnutí, případně opěrné desky
nezahrnuje vrty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</si>
  <si>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</si>
  <si>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74)_x000D_
- povrchovou antikorozní úpravu výztuže,_x000D_
- separaci výztuže,_x000D_
- osazení měřících zařízení a úpravy pro ně,_x000D_
- osazení měřících skříní nebo míst pro měření bludných proudů.</t>
  </si>
  <si>
    <t>- dílenská dokumentace, včetně technologického předpisu spojování,_x000D_
- dodání  materiálu  v požadované kvalitě a výroba konstrukce i dílenská (včetně  pomůcek,  přípravků a prostředků pro výrobu) bez ohledu na náročnost a její hmotnost, dílenská montáž,_x000D_
- dodání spojovacího materiálu,_x000D_
- zřízení  montážních  a  dilatačních  spojů,  spar, včetně potřebných úprav, vložek, opracování, očištění a ošetření,_x000D_
- podpěr. konstr. a lešení všech druhů pro montáž konstrukcí i doplňkových, včetně požadovaných otvorů, ochranných a bezpečnostních opatření a základů pro tyto konstrukce a lešení,_x000D_
- jakákoliv doprava a manipulace dílců  a  montážních  sestav,  včetně  dopravy konstrukce z výrobny na stavbu,_x000D_
- montáž konstrukce na staveništi, včetně montážních prostředků a pomůcek a zednických výpomocí,                              - montážní dokumentace včetně technologického předpisu montáže,_x000D_
- výplň, těsnění a tmelení spar a spojů,_x000D_
- čištění konstrukce a odstranění všech vrubů (vrypy, otlačeniny a pod.),_x000D_
- veškeré druhy opracování povrchů, včetně úprav pod nátěry a pod izolaci,_x000D_
- veškeré druhy dílenských základů a základních nátěrů a povlaků,_x000D_
- všechny druhy ocelového kotvení,_x000D_
- dílenskou přejímku a montážní prohlídku, včetně požadovaných dokladů,_x000D_
- zřízení kotevních otvorů nebo jam, nejsou-li částí jiné konstrukce, jejich úpravy, očištění a ošetření,_x000D_
- osazení kotvení nebo přímo částí konstrukce do podpůrné konstrukce nebo do zeminy,_x000D_
- výplň kotevních otvorů  (příp.  podlití  patních  desek)  maltou,  betonem  nebo  jinou speciální hmotou, vyplnění jam zeminou,_x000D_
- ošetření kotevní oblasti proti vzniku trhlin, vlivu povětrnosti a pod.,_x000D_
- osazení nivelačních značek, včetně jejich zaměření, označení znakem výrobce a vyznačení letopočtu._x000D_
Dokumentace pro zadání stavby může dále předepsat, že cena položky ještě obsahuje například:_x000D_
- veškeré druhy protikorozní ochrany a nátěry konstrukcí,_x000D_
- žárové zinkování ponorem nebo žárové stříkání (metalizace) kovem,_x000D_
- zvláštní spojovací prostředky, rozebíratelnost konstrukce,_x000D_
- osazení měřících zařízení a úpravy pro ně_x000D_
- ochranná opatření před účinky bludných proudů_x000D_
- ochranu před přepětím.</t>
  </si>
  <si>
    <t>Položka zahrnuje veškerý materiál, výrobky a polotovary, včetně mimostaveništní a vnitrostaveništní dopravy (rovněž přesuny), včetně naložení a složení, případně s uložením.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</si>
  <si>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</si>
  <si>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</si>
  <si>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</si>
  <si>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Celkem za 7</t>
  </si>
  <si>
    <t>Položka zahrnuje dovoz, montáž, údržbu, opotřebení (nájemné), demontáž, konzervaci, odvoz.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</si>
  <si>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</si>
  <si>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</si>
  <si>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ev. km 08,128 - 08,206 - Zeď</t>
  </si>
  <si>
    <t>25*2,0=50.0000 [A]</t>
  </si>
  <si>
    <t>25=25.0000 [A]</t>
  </si>
  <si>
    <t>ev. km 08,165 - Propustek</t>
  </si>
  <si>
    <t>ev. km 08,380 - Propustek</t>
  </si>
  <si>
    <t>ev. km 08,862 - Propustek</t>
  </si>
  <si>
    <t>ev. km 09,140 - Propustek</t>
  </si>
  <si>
    <t>ev. km 09,490 - Propustek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</si>
  <si>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</si>
  <si>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</si>
  <si>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položka zahrnuje dodávku a osazení drátěných košů s výplní lomovým kamenem (sypaným, skládaným, s úpravou líce)</t>
  </si>
  <si>
    <t>ev. km 09,771 - Propustek</t>
  </si>
  <si>
    <t>ev. km 09,926 - Most</t>
  </si>
  <si>
    <t>4*3,0*2,0*1,0=24.0000 [A]</t>
  </si>
  <si>
    <t>Úprava přechodů za křídly z gabionových zdí do stavu dle projektu z roku 2002.</t>
  </si>
  <si>
    <t>ev. km 10,280 - Propustek</t>
  </si>
  <si>
    <t>ev. km 10,052 - Propustek</t>
  </si>
  <si>
    <t>Žsp.</t>
  </si>
  <si>
    <t>Vesec u Liberce - Jablonec n.N. dolní nádraží, železniční spodek, ev. km 04,201 - Propustek</t>
  </si>
  <si>
    <t>Vesec u Liberce - Jablonec n.N. dolní nádraží, železniční spodek, ev. km 04,403 - Propustek</t>
  </si>
  <si>
    <t>Vesec u Liberce - Jablonec n.N. dolní nádraží, železniční spodek, ev. km 04,498 až 04,503 - Zeď</t>
  </si>
  <si>
    <t>Vesec u Liberce - Jablonec n.N. dolní nádraží, železniční spodek, ev. km 04,508 až 04,532 - Zeď</t>
  </si>
  <si>
    <t>Vesec u Liberce - Jablonec n.N. dolní nádraží, železniční spodek, ev. km 04,510 až 04,530 - Zeď</t>
  </si>
  <si>
    <t>Vesec u Liberce - Jablonec n.N. dolní nádraží, železniční spodek, ev. km 04,652 - Propustek</t>
  </si>
  <si>
    <t>Vesec u Liberce - Jablonec n.N. dolní nádraží, železniční spodek, ev. km 04,893 - Propustek</t>
  </si>
  <si>
    <t>Vesec u Liberce - Jablonec n.N. dolní nádraží, železniční spodek, ev. km 05,061 - Propustek</t>
  </si>
  <si>
    <t>Vesec u Liberce - Jablonec n.N. dolní nádraží, železniční spodek, ev. km 05,259 - Propustek</t>
  </si>
  <si>
    <t>Vesec u Liberce - Jablonec n.N. dolní nádraží, železniční spodek, ev. km 05,661 - Propustek</t>
  </si>
  <si>
    <t>Vesec u Liberce - Jablonec n.N. dolní nádraží, železniční spodek, ev. km 06,085 - Propustek</t>
  </si>
  <si>
    <t>Vesec u Liberce - Jablonec n.N. dolní nádraží, železniční spodek, ev. km 06,319 - Propustek</t>
  </si>
  <si>
    <t>Vesec u Liberce - Jablonec n.N. dolní nádraží, železniční spodek, ev. km 06,761 - Propustek</t>
  </si>
  <si>
    <t>Vesec u Liberce - Jablonec n.N. dolní nádraží, železniční spodek, ev. km 06,985 až 07,034 - Zeď</t>
  </si>
  <si>
    <t>Vesec u Liberce - Jablonec n.N. dolní nádraží, železniční spodek, ev. km 07,408 - Propustek</t>
  </si>
  <si>
    <t>Vesec u Liberce - Jablonec n.N. dolní nádraží, železniční spodek, ev. km 07,555 - Propustek</t>
  </si>
  <si>
    <t>Vesec u Liberce - Jablonec n.N. dolní nádraží, železniční spodek, ev. km 07,690 - Propustek</t>
  </si>
  <si>
    <t>Vesec u Liberce - Jablonec n.N. dolní nádraží, železniční spodek, ev. km 08,033 - Propustek a ev. km 08,057 - 08,082 - Zeď</t>
  </si>
  <si>
    <t>Vesec u Liberce - Jablonec n.N. dolní nádraží, železniční spodek, ev. km 08,128 - 08,206 - Zeď</t>
  </si>
  <si>
    <t>Vesec u Liberce - Jablonec n.N. dolní nádraží, železniční spodek, ev. km 08,165 - Propustek</t>
  </si>
  <si>
    <t>Vesec u Liberce - Jablonec n.N. dolní nádraží, železniční spodek, ev. km 08,380 - Propustek</t>
  </si>
  <si>
    <t>Vesec u Liberce - Jablonec n.N. dolní nádraží, železniční spodek, ev. km 08,862 - Propustek</t>
  </si>
  <si>
    <t>Vesec u Liberce - Jablonec n.N. dolní nádraží, železniční spodek, ev. km 09,140 - Propustek</t>
  </si>
  <si>
    <t>Vesec u Liberce - Jablonec n.N. dolní nádraží, železniční spodek, ev. km 09,490 - Propustek</t>
  </si>
  <si>
    <t>Vesec u Liberce - Jablonec n.N. dolní nádraží, železniční spodek, ev. km 09,771 - Propustek</t>
  </si>
  <si>
    <t>Vesec u Liberce - Jablonec n.N. dolní nádraží, železniční spodek, ev. km 09,926 - Most</t>
  </si>
  <si>
    <t>Vesec u Liberce - Jablonec n.N. dolní nádraží, železniční spodek, ev. km 10,052 - Propustek</t>
  </si>
  <si>
    <t>Vesec u Liberce - Jablonec n.N. dolní nádraží, železniční spodek, ev. km 10,280 - Propustek</t>
  </si>
  <si>
    <t>592281150</t>
  </si>
  <si>
    <t>tvárnice betonová vegetační zatravňovací TBM 17-40 60x40x10 cm</t>
  </si>
  <si>
    <t>Z-111201103</t>
  </si>
  <si>
    <t>Viz Tab.4 VV: Výpočet kubatur zemních prací</t>
  </si>
  <si>
    <t>Odstranění nánosů, travin, křovin a stromů průměru kmene do 100 mm i s kořeny a pařezy z celkové plochy přes 10000 m2 vč. likvidace</t>
  </si>
  <si>
    <t>Z-162301501</t>
  </si>
  <si>
    <t>Vodorovné přemístění křovin, větví, kmenů a pařezů do 5 km D kmene do 100 mm</t>
  </si>
  <si>
    <t>167151101</t>
  </si>
  <si>
    <t>Štěpkování křovin a kořenů, ekologická likvidace</t>
  </si>
  <si>
    <t>122202504</t>
  </si>
  <si>
    <t>Odkopávky a prokopávky nezapažené pro spodní stavbu železnic přes 5000 m3 v hornině tř. 3</t>
  </si>
  <si>
    <t>122202509</t>
  </si>
  <si>
    <t>Příplatek k odkopávkám pro spodní stavbu železnic v hornině tř. 3 za lepivost</t>
  </si>
  <si>
    <t>122202508</t>
  </si>
  <si>
    <t>Příplatek k odkopávkám pro spodní stavbu železnic v hornině tř. 3 za ztížení při rekonstrukci</t>
  </si>
  <si>
    <t>122502503</t>
  </si>
  <si>
    <t>Odkopávky a prokopávky nezapažené pro spodní stavbu železnic do 5000 m3 v hornině tř. 6</t>
  </si>
  <si>
    <t>122502508</t>
  </si>
  <si>
    <t>Příplatek k odkopávkám pro spodní stavbu železnic v hornině tř. 6 za ztížení při rekonstrukci</t>
  </si>
  <si>
    <t>132202509</t>
  </si>
  <si>
    <t>Příplatek u hloubení rýh š do 600 mm vedle kolejí strojně v hornině tř. 3 za lepivost</t>
  </si>
  <si>
    <t>132202529</t>
  </si>
  <si>
    <t>Příplatek za lepivost u hloubení rýh š do 2000 mm vedle kolejí strojně v hornině tř. 3</t>
  </si>
  <si>
    <t>132501101</t>
  </si>
  <si>
    <t>Hloubení rýh š do 600 mm v hornině tř. 6</t>
  </si>
  <si>
    <t>132501201</t>
  </si>
  <si>
    <t>Hloubení rýh š do 2000 mm v hornině tř. 6</t>
  </si>
  <si>
    <t>Viz Tab.5, 6, 7, 8, 8 VV: trativody, svodná potrubí a šachty</t>
  </si>
  <si>
    <t>Viz pol. 151101101</t>
  </si>
  <si>
    <t>veškerý materiál z odkopávek a hloubení rýh v hornině tř. 3, 4 do 10 km na meziskládku</t>
  </si>
  <si>
    <t>veškerý materiál z odkopávek a hloubení rýh v hornině tř. 5, 6 do 10 km na meziskládku</t>
  </si>
  <si>
    <t>materiál na skládku; viz. pol. č. 162701105</t>
  </si>
  <si>
    <t>materiál na skládku; viz. pol. č. 162701155</t>
  </si>
  <si>
    <t>pol. č. 16710102 + pol. č. 167101152</t>
  </si>
  <si>
    <t>Viz Tab.0 VV: Odpady, viz Tab.4 VV: Výpočet kubatur zemních prací</t>
  </si>
  <si>
    <t>uložení recyklátu ŠL fr. 0-32mm do přisypávek; viz Tab.14 Rozšíření drážní stezky přisypávkou</t>
  </si>
  <si>
    <t>Viz Tab.14 Rozšíření drážní stezky přisypávkou</t>
  </si>
  <si>
    <t>171151101</t>
  </si>
  <si>
    <t>Hutnění boků násypů pro jakýkoliv sklon a míru zhutnění svahu</t>
  </si>
  <si>
    <t>171102111</t>
  </si>
  <si>
    <t>Uložení sypaniny z hornin nesoudržných a sypkých do násypů zhutněných v aktivní zóně</t>
  </si>
  <si>
    <t>174101101</t>
  </si>
  <si>
    <t>Zásyp jam, šachet rýh nebo kolem objektů sypaninou se zhutněním</t>
  </si>
  <si>
    <t>zásyp šachet, svodných potrubí, J-prefabrikátů, gabionů recyklátem ŠL: viz Tab.4 VV: Výpočet kubatur zemních prací a příslušné tab. k jednotlivým prvkům</t>
  </si>
  <si>
    <t>Založení trávníku ve vegetačních prefabrikátech výsevem semene ve svahu do 1:1</t>
  </si>
  <si>
    <t>180405113</t>
  </si>
  <si>
    <t>osivo směs travní krajinná - svahová</t>
  </si>
  <si>
    <t>005724740</t>
  </si>
  <si>
    <t>Komunikace</t>
  </si>
  <si>
    <t>Celkem za 5</t>
  </si>
  <si>
    <t>182111111</t>
  </si>
  <si>
    <t>Zpevnění svahu jutovou, kokosovou nebo plastovou rohoží do 1:1</t>
  </si>
  <si>
    <t>Biodegradační rohož pro sklon svahu do 1:1</t>
  </si>
  <si>
    <t>Z-59641111</t>
  </si>
  <si>
    <t>Zpevnění svahu z vegetačních tvárnic do betonového lože C12/15 vč. provedení zásypu ornicí</t>
  </si>
  <si>
    <t>sejmutá ornice - zásyp vegetačních tvárnic</t>
  </si>
  <si>
    <t>Viz pol. 183405211</t>
  </si>
  <si>
    <t>na ornici + do vegetačních tvárnic; 0,05kg/m2</t>
  </si>
  <si>
    <t>Z-922111412</t>
  </si>
  <si>
    <t>Pražcové podloží podkladní vrstva ze štěrkodrtě - recyklát štěrk.lože fr.0-32mm</t>
  </si>
  <si>
    <t>Viz Tab.18 VV: Ochrana a zpevnění drážních svahů</t>
  </si>
  <si>
    <t>Viz Tab.14 VV: Rozšíření drážní stezky přisypávkou</t>
  </si>
  <si>
    <t>Viz Tab. 16+17 VV: Sanace žel. spodku + vyrovnání pláně</t>
  </si>
  <si>
    <t>Viz Tab. 16 VV: Sanace žel. spodku</t>
  </si>
  <si>
    <t>211531111</t>
  </si>
  <si>
    <t>Viz Tab.7 VV: Podélné trativody a Tab.13 Podélné vsakovací žebro</t>
  </si>
  <si>
    <t>Viz Tab.7 VV: Podélné trativody</t>
  </si>
  <si>
    <t>212312111</t>
  </si>
  <si>
    <t>Lože pro trativody z betonu prostého</t>
  </si>
  <si>
    <t>Z-212752312</t>
  </si>
  <si>
    <t>Trativod z drenážních trubek plastových tuhých DN 150 mm otevřený výkop</t>
  </si>
  <si>
    <t>326214111</t>
  </si>
  <si>
    <t>Zdivo z lomového kamene do drátěných košů gabionů s urovnáním hran</t>
  </si>
  <si>
    <t>Viz Tab.15a, 15b VV: Gabiony</t>
  </si>
  <si>
    <t>Z-271541111</t>
  </si>
  <si>
    <t>Polštáře zhutněné pod základy ze štěrkodrti frakce 0-32 mm - recyklát ŠL pod gabiony</t>
  </si>
  <si>
    <t>Viz Tab.8 VV: Svodné potrubí</t>
  </si>
  <si>
    <t>Z-895170201</t>
  </si>
  <si>
    <t>Viz Tab.5 VV: Trativodní šachty plastové</t>
  </si>
  <si>
    <t>Šachta plastová PE-HD DA 400 - montáž + dodávka, uložení do vyrovnávací štěrkopískové vrstvy tl. 200 mm</t>
  </si>
  <si>
    <t>919726122</t>
  </si>
  <si>
    <t>Geotextilie pro ochranu, separaci a filtraci netkaná měrná hmotnost do 300 g/m2</t>
  </si>
  <si>
    <t>Z-895170401</t>
  </si>
  <si>
    <t>Poklop pro šachtu PE-HD DA 400 plastový - montáž + dodávka</t>
  </si>
  <si>
    <t>viz pol. Z-895170201</t>
  </si>
  <si>
    <t>Viz Tab.6 VV: Šachty betonové</t>
  </si>
  <si>
    <t>Revizní nástavec k šachtám DN 800 AZX 1-80</t>
  </si>
  <si>
    <t>Příkopové zídky montované typ J - velký pro povrchové odvodnění</t>
  </si>
  <si>
    <t>935115212</t>
  </si>
  <si>
    <t>Viz Tab.10 VV: Zpevněné příkopy z tvárnic TZZ4a</t>
  </si>
  <si>
    <t>Viz Tab.12 VV: Zpevněné příkopy z příkop. zídek J-velký</t>
  </si>
  <si>
    <t>Viz Tab.11 VV: Zpevněné příkopy z příkop. zídek J-malý</t>
  </si>
  <si>
    <t>Příkopové zídky montované typ J pro povrchové odvodnění - zídky s odvodňovacími otvory</t>
  </si>
  <si>
    <t>Viz Tab.11+12 VV: Zpevněné příkopy z příkop. zídek J-malý, J-velký</t>
  </si>
  <si>
    <t>ze situace</t>
  </si>
  <si>
    <t>Příplatek - kamenný filtr fr. &gt; 100 mm na nepropusté vrstvě u prefabrikátů J</t>
  </si>
  <si>
    <t>součet jednotlivých hmotností</t>
  </si>
  <si>
    <t>Viz Tab.9 VV: Vyústění trativodů, svodných potrubí a příkopů</t>
  </si>
  <si>
    <t>711122131</t>
  </si>
  <si>
    <t>Provedení izolace proti zemní vlhkosti svislé za horka nátěrem asfaltovým</t>
  </si>
  <si>
    <t>X-209</t>
  </si>
  <si>
    <t>Odvodnění melioračního žlábku TBM 54-30 do betonového lože C12/15 tl. 100 mm</t>
  </si>
  <si>
    <t>veškerý materiál z odkopávek a rýh v hornině tř. 3, 4 na skládku 25 km od meziskládky; viz. pol. č. 162701105 * 25</t>
  </si>
  <si>
    <t>veškerý materiál z odkopávek a rýh v hornině tř. 5, 6 na skládku 25 km od meziskládky; viz. pol. č. 162701155 * 25</t>
  </si>
  <si>
    <t>Položka obsahuje náklady na provedení uvedených výkonů.</t>
  </si>
  <si>
    <t>Položka obsahuje náklady na dopravu.</t>
  </si>
  <si>
    <t>R-pol.</t>
  </si>
  <si>
    <t>ÚRS</t>
  </si>
  <si>
    <t>Položka obsahuje náklady navíc za výkony ve ztížených podmínkách.</t>
  </si>
  <si>
    <t>Položka obsahuje roubení a rozepření rýh, zřízení pažení s cenou za opotřebení materiálu.</t>
  </si>
  <si>
    <t>Položka obsahuje náklady za odstranění roubení a rozepření rýh, s odvozem opotřebeného materiálu.</t>
  </si>
  <si>
    <t>Položka obsahuje náklady na vodorovné přemístění materiálu do 10 km se složením na skládku, bez nákladů za uložení na skládce. Cena neobsahuje rovněž náklady za skládkovné.</t>
  </si>
  <si>
    <t>Položka obsahuje příplatek za každý další km nad 10 km vodorovného přemístění materiálu se složením na skládku, bez nákladů za uložení na skládce. Cena neobsahuje rovněž náklady za skládkovné.</t>
  </si>
  <si>
    <t>Položka obsahuje náklady za naložení výkopku, pokud byl z odkopávky,rýhy nebo šachty přehozen do vzdálenosti uvedené v příslušné položce bez naložení.</t>
  </si>
  <si>
    <t>Položka obsahuje náklady na uložení na skládku s urovnáním zeminy, neobsahuje náklady za skládkovné.</t>
  </si>
  <si>
    <t>Položka obsahuje náklady na provedení uvedených výkonů s dodáním veškerého materiálu na staveniště.</t>
  </si>
  <si>
    <t>Položka obsahuje náklady na zásypy se zhutněním ze zeminy, bez dodání jiných materiálů</t>
  </si>
  <si>
    <t>Položka obsahuje náklady na provedení uvedených výkonů, bez dodání materiálu.</t>
  </si>
  <si>
    <t>Položka obsahuje cenu dodávky.</t>
  </si>
  <si>
    <t>Položka obsahuje veškeré náklady za zřízení  geotextilie dle PD s dopravou na staveniště, cena dodávky je oceněna samostatně.</t>
  </si>
  <si>
    <t>Položka obsahuje náklady na provedení uvedených výkonů z recyklátu z KL získaného na stavbě.</t>
  </si>
  <si>
    <t>Položka obsahuje náklady na provedení uvedených výkonů. Cena dodávky je oceněna samostatně.</t>
  </si>
  <si>
    <t>Položka obsahuje náklady na provedení uvedených výkonů. Poklopy jsou oceněny samostatně.</t>
  </si>
  <si>
    <t>Položka obsahuje  výši poplatku na určené skládce.</t>
  </si>
  <si>
    <t>X-210</t>
  </si>
  <si>
    <t>X-211</t>
  </si>
  <si>
    <t>Položka obsahuje náklady na vnitrostaveništní dopravu dodávaného materiálu z úložiště na místo stavby do 8 km.</t>
  </si>
  <si>
    <t>Viz příl. 8: Detaily odvodnění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</si>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</sst>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K_č_-;\-* #,##0.00\ _K_č_-;_-* &quot;-&quot;??\ _K_č_-;_-@_-"/>
    <numFmt numFmtId="164" formatCode="0.00000"/>
    <numFmt numFmtId="165" formatCode="#,##0.000"/>
    <numFmt numFmtId="166" formatCode="_(#,##0&quot;.&quot;_);;;_(@_)"/>
    <numFmt numFmtId="167" formatCode="###\ ###\ ###\ ##0.00"/>
    <numFmt numFmtId="168" formatCode="###\ ###\ ###\ ###"/>
    <numFmt numFmtId="169" formatCode="#"/>
    <numFmt numFmtId="170" formatCode="###\ ###\ ###\ ##0.000"/>
    <numFmt numFmtId="171" formatCode="###\ ###\ ###\ ##0.000000"/>
    <numFmt numFmtId="172" formatCode="0&quot; Vesec u Liberce - Jablonec n.N. dolní nádraží, železniční spodek&quot;"/>
  </numFmts>
  <fonts count="5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MS Sans Serif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color indexed="20"/>
      <name val="Arial CE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8"/>
      <color rgb="FF0000FF"/>
      <name val="Arial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6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>
      <alignment vertical="center"/>
    </xf>
    <xf numFmtId="0" fontId="33" fillId="0" borderId="0" applyAlignment="0">
      <alignment vertical="top" wrapText="1"/>
      <protection locked="0"/>
    </xf>
    <xf numFmtId="0" fontId="4" fillId="0" borderId="0"/>
    <xf numFmtId="0" fontId="8" fillId="0" borderId="0" applyProtection="0"/>
    <xf numFmtId="0" fontId="40" fillId="0" borderId="0" applyAlignment="0">
      <alignment vertical="top" wrapText="1"/>
      <protection locked="0"/>
    </xf>
    <xf numFmtId="0" fontId="4" fillId="0" borderId="0"/>
    <xf numFmtId="0" fontId="4" fillId="0" borderId="0"/>
    <xf numFmtId="0" fontId="4" fillId="0" borderId="0"/>
    <xf numFmtId="0" fontId="8" fillId="0" borderId="0" applyProtection="0"/>
    <xf numFmtId="0" fontId="33" fillId="0" borderId="0" applyAlignment="0">
      <alignment vertical="top" wrapText="1"/>
      <protection locked="0"/>
    </xf>
    <xf numFmtId="0" fontId="4" fillId="0" borderId="0"/>
    <xf numFmtId="0" fontId="4" fillId="0" borderId="0"/>
    <xf numFmtId="0" fontId="33" fillId="0" borderId="0" applyAlignment="0">
      <alignment vertical="top" wrapText="1"/>
      <protection locked="0"/>
    </xf>
    <xf numFmtId="0" fontId="41" fillId="0" borderId="0">
      <alignment vertical="center"/>
    </xf>
  </cellStyleXfs>
  <cellXfs count="276">
    <xf numFmtId="0" fontId="0" fillId="0" borderId="0" xfId="0"/>
    <xf numFmtId="0" fontId="33" fillId="0" borderId="0" xfId="28" applyAlignment="1">
      <alignment vertical="top"/>
      <protection locked="0"/>
    </xf>
    <xf numFmtId="0" fontId="34" fillId="6" borderId="0" xfId="23" applyNumberFormat="1" applyFont="1" applyFill="1" applyAlignment="1" applyProtection="1">
      <alignment vertical="center"/>
    </xf>
    <xf numFmtId="0" fontId="34" fillId="6" borderId="0" xfId="23" applyNumberFormat="1" applyFont="1" applyFill="1" applyBorder="1" applyAlignment="1" applyProtection="1">
      <alignment vertical="center"/>
    </xf>
    <xf numFmtId="169" fontId="39" fillId="7" borderId="3" xfId="23" applyNumberFormat="1" applyFont="1" applyFill="1" applyBorder="1" applyAlignment="1" applyProtection="1">
      <alignment horizontal="right"/>
    </xf>
    <xf numFmtId="169" fontId="39" fillId="7" borderId="3" xfId="23" applyNumberFormat="1" applyFont="1" applyFill="1" applyBorder="1" applyAlignment="1" applyProtection="1">
      <alignment horizontal="center"/>
    </xf>
    <xf numFmtId="169" fontId="39" fillId="7" borderId="3" xfId="23" applyNumberFormat="1" applyFont="1" applyFill="1" applyBorder="1" applyAlignment="1" applyProtection="1">
      <alignment horizontal="left" wrapText="1"/>
    </xf>
    <xf numFmtId="4" fontId="39" fillId="7" borderId="3" xfId="23" applyNumberFormat="1" applyFont="1" applyFill="1" applyBorder="1" applyAlignment="1" applyProtection="1">
      <alignment horizontal="right"/>
    </xf>
    <xf numFmtId="4" fontId="8" fillId="7" borderId="43" xfId="23" applyNumberFormat="1" applyFont="1" applyFill="1" applyBorder="1" applyAlignment="1" applyProtection="1">
      <alignment horizontal="right" vertical="center"/>
    </xf>
    <xf numFmtId="169" fontId="35" fillId="0" borderId="41" xfId="23" applyNumberFormat="1" applyFont="1" applyFill="1" applyBorder="1" applyAlignment="1" applyProtection="1">
      <alignment horizontal="center" vertical="center"/>
    </xf>
    <xf numFmtId="4" fontId="8" fillId="0" borderId="43" xfId="23" applyNumberFormat="1" applyFont="1" applyFill="1" applyBorder="1" applyAlignment="1" applyProtection="1">
      <alignment horizontal="right" vertical="center"/>
    </xf>
    <xf numFmtId="4" fontId="24" fillId="0" borderId="0" xfId="23" applyNumberFormat="1" applyFont="1"/>
    <xf numFmtId="4" fontId="4" fillId="0" borderId="0" xfId="23" applyNumberFormat="1"/>
    <xf numFmtId="169" fontId="8" fillId="0" borderId="44" xfId="23" applyNumberFormat="1" applyFont="1" applyFill="1" applyBorder="1" applyAlignment="1" applyProtection="1">
      <alignment horizontal="center" vertical="center"/>
    </xf>
    <xf numFmtId="0" fontId="37" fillId="0" borderId="0" xfId="23" applyNumberFormat="1" applyFont="1" applyFill="1" applyAlignment="1" applyProtection="1">
      <alignment vertical="center"/>
    </xf>
    <xf numFmtId="0" fontId="34" fillId="0" borderId="0" xfId="23" applyNumberFormat="1" applyFont="1" applyFill="1" applyAlignment="1" applyProtection="1">
      <alignment vertical="center"/>
    </xf>
    <xf numFmtId="0" fontId="36" fillId="0" borderId="0" xfId="23" applyNumberFormat="1" applyFont="1" applyFill="1" applyAlignment="1" applyProtection="1">
      <alignment vertical="top"/>
    </xf>
    <xf numFmtId="0" fontId="35" fillId="0" borderId="0" xfId="23" applyNumberFormat="1" applyFont="1" applyFill="1" applyAlignment="1" applyProtection="1">
      <alignment vertical="center"/>
    </xf>
    <xf numFmtId="0" fontId="36" fillId="0" borderId="0" xfId="23" applyNumberFormat="1" applyFont="1" applyFill="1" applyAlignment="1" applyProtection="1">
      <alignment vertical="center"/>
    </xf>
    <xf numFmtId="0" fontId="35" fillId="0" borderId="33" xfId="23" applyNumberFormat="1" applyFont="1" applyFill="1" applyBorder="1" applyAlignment="1" applyProtection="1">
      <alignment horizontal="center" vertical="center" wrapText="1"/>
    </xf>
    <xf numFmtId="0" fontId="35" fillId="0" borderId="34" xfId="23" applyNumberFormat="1" applyFont="1" applyFill="1" applyBorder="1" applyAlignment="1" applyProtection="1">
      <alignment horizontal="center" vertical="center" wrapText="1"/>
    </xf>
    <xf numFmtId="0" fontId="35" fillId="0" borderId="35" xfId="23" applyNumberFormat="1" applyFont="1" applyFill="1" applyBorder="1" applyAlignment="1" applyProtection="1">
      <alignment horizontal="center" vertical="center" wrapText="1"/>
    </xf>
    <xf numFmtId="0" fontId="35" fillId="0" borderId="36" xfId="23" applyNumberFormat="1" applyFont="1" applyFill="1" applyBorder="1" applyAlignment="1" applyProtection="1">
      <alignment horizontal="center" vertical="center" wrapText="1"/>
    </xf>
    <xf numFmtId="0" fontId="38" fillId="0" borderId="37" xfId="23" applyNumberFormat="1" applyFont="1" applyFill="1" applyBorder="1" applyAlignment="1" applyProtection="1">
      <alignment horizontal="center" vertical="center" wrapText="1"/>
    </xf>
    <xf numFmtId="0" fontId="38" fillId="0" borderId="38" xfId="23" applyNumberFormat="1" applyFont="1" applyFill="1" applyBorder="1" applyAlignment="1" applyProtection="1">
      <alignment horizontal="center" vertical="center" wrapText="1"/>
    </xf>
    <xf numFmtId="0" fontId="38" fillId="0" borderId="39" xfId="23" applyNumberFormat="1" applyFont="1" applyFill="1" applyBorder="1" applyAlignment="1" applyProtection="1">
      <alignment horizontal="center" vertical="center" wrapText="1"/>
    </xf>
    <xf numFmtId="0" fontId="38" fillId="0" borderId="40" xfId="23" applyNumberFormat="1" applyFont="1" applyFill="1" applyBorder="1" applyAlignment="1" applyProtection="1">
      <alignment horizontal="center" vertical="center" wrapText="1"/>
    </xf>
    <xf numFmtId="14" fontId="36" fillId="0" borderId="0" xfId="23" applyNumberFormat="1" applyFont="1" applyFill="1" applyAlignment="1" applyProtection="1">
      <alignment vertical="center"/>
    </xf>
    <xf numFmtId="0" fontId="25" fillId="5" borderId="0" xfId="29" applyNumberFormat="1" applyFont="1" applyFill="1" applyBorder="1" applyAlignment="1" applyProtection="1">
      <alignment horizontal="left" vertical="center"/>
    </xf>
    <xf numFmtId="0" fontId="41" fillId="0" borderId="0" xfId="29">
      <alignment vertical="center"/>
    </xf>
    <xf numFmtId="0" fontId="26" fillId="0" borderId="29" xfId="29" applyNumberFormat="1" applyFont="1" applyFill="1" applyBorder="1" applyAlignment="1" applyProtection="1">
      <alignment horizontal="right" vertical="center"/>
    </xf>
    <xf numFmtId="0" fontId="28" fillId="0" borderId="8" xfId="29" applyNumberFormat="1" applyFont="1" applyFill="1" applyBorder="1" applyAlignment="1" applyProtection="1">
      <alignment vertical="center" wrapText="1"/>
    </xf>
    <xf numFmtId="0" fontId="29" fillId="0" borderId="0" xfId="29" applyNumberFormat="1" applyFont="1" applyFill="1" applyBorder="1" applyAlignment="1" applyProtection="1">
      <alignment horizontal="center" vertical="center"/>
    </xf>
    <xf numFmtId="0" fontId="28" fillId="0" borderId="8" xfId="29" applyNumberFormat="1" applyFont="1" applyFill="1" applyBorder="1" applyAlignment="1" applyProtection="1">
      <alignment horizontal="center" vertical="center" wrapText="1"/>
    </xf>
    <xf numFmtId="0" fontId="41" fillId="0" borderId="0" xfId="29">
      <alignment vertical="center"/>
    </xf>
    <xf numFmtId="0" fontId="28" fillId="0" borderId="0" xfId="29" applyNumberFormat="1" applyFont="1" applyFill="1" applyBorder="1" applyAlignment="1" applyProtection="1">
      <alignment horizontal="left" vertical="center" wrapText="1"/>
    </xf>
    <xf numFmtId="0" fontId="1" fillId="0" borderId="0" xfId="29" applyNumberFormat="1" applyFont="1" applyFill="1" applyBorder="1" applyAlignment="1" applyProtection="1">
      <alignment horizontal="left" vertical="center" wrapText="1"/>
    </xf>
    <xf numFmtId="0" fontId="13" fillId="0" borderId="32" xfId="29" applyNumberFormat="1" applyFont="1" applyFill="1" applyBorder="1" applyAlignment="1" applyProtection="1">
      <alignment horizontal="center" vertical="center" wrapText="1"/>
    </xf>
    <xf numFmtId="167" fontId="30" fillId="0" borderId="32" xfId="29" applyNumberFormat="1" applyFont="1" applyFill="1" applyBorder="1" applyAlignment="1" applyProtection="1">
      <alignment vertical="center"/>
    </xf>
    <xf numFmtId="168" fontId="31" fillId="0" borderId="17" xfId="29" applyNumberFormat="1" applyFont="1" applyFill="1" applyBorder="1" applyAlignment="1" applyProtection="1">
      <alignment vertical="center" wrapText="1"/>
    </xf>
    <xf numFmtId="0" fontId="31" fillId="0" borderId="17" xfId="29" applyNumberFormat="1" applyFont="1" applyFill="1" applyBorder="1" applyAlignment="1" applyProtection="1">
      <alignment vertical="center" wrapText="1"/>
    </xf>
    <xf numFmtId="170" fontId="31" fillId="0" borderId="17" xfId="29" applyNumberFormat="1" applyFont="1" applyFill="1" applyBorder="1" applyAlignment="1" applyProtection="1">
      <alignment vertical="center" wrapText="1"/>
    </xf>
    <xf numFmtId="171" fontId="31" fillId="0" borderId="17" xfId="29" applyNumberFormat="1" applyFont="1" applyFill="1" applyBorder="1" applyAlignment="1" applyProtection="1">
      <alignment vertical="center" wrapText="1"/>
    </xf>
    <xf numFmtId="167" fontId="31" fillId="0" borderId="17" xfId="29" applyNumberFormat="1" applyFont="1" applyFill="1" applyBorder="1" applyAlignment="1" applyProtection="1">
      <alignment vertical="center" wrapText="1"/>
    </xf>
    <xf numFmtId="0" fontId="31" fillId="0" borderId="6" xfId="29" applyNumberFormat="1" applyFont="1" applyFill="1" applyBorder="1" applyAlignment="1" applyProtection="1">
      <alignment vertical="center" wrapText="1"/>
    </xf>
    <xf numFmtId="0" fontId="32" fillId="0" borderId="6" xfId="29" applyNumberFormat="1" applyFont="1" applyFill="1" applyBorder="1" applyAlignment="1" applyProtection="1">
      <alignment vertical="center" wrapText="1"/>
    </xf>
    <xf numFmtId="170" fontId="30" fillId="0" borderId="32" xfId="29" applyNumberFormat="1" applyFont="1" applyFill="1" applyBorder="1" applyAlignment="1" applyProtection="1">
      <alignment vertical="center"/>
    </xf>
    <xf numFmtId="168" fontId="31" fillId="0" borderId="32" xfId="29" applyNumberFormat="1" applyFont="1" applyFill="1" applyBorder="1" applyAlignment="1" applyProtection="1">
      <alignment vertical="center" wrapText="1"/>
    </xf>
    <xf numFmtId="0" fontId="31" fillId="0" borderId="32" xfId="29" applyNumberFormat="1" applyFont="1" applyFill="1" applyBorder="1" applyAlignment="1" applyProtection="1">
      <alignment vertical="center" wrapText="1"/>
    </xf>
    <xf numFmtId="170" fontId="31" fillId="0" borderId="32" xfId="29" applyNumberFormat="1" applyFont="1" applyFill="1" applyBorder="1" applyAlignment="1" applyProtection="1">
      <alignment vertical="center" wrapText="1"/>
    </xf>
    <xf numFmtId="171" fontId="31" fillId="0" borderId="32" xfId="29" applyNumberFormat="1" applyFont="1" applyFill="1" applyBorder="1" applyAlignment="1" applyProtection="1">
      <alignment vertical="center" wrapText="1"/>
    </xf>
    <xf numFmtId="167" fontId="31" fillId="0" borderId="32" xfId="29" applyNumberFormat="1" applyFont="1" applyFill="1" applyBorder="1" applyAlignment="1" applyProtection="1">
      <alignment vertical="center" wrapText="1"/>
    </xf>
    <xf numFmtId="172" fontId="8" fillId="0" borderId="42" xfId="23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4" fillId="0" borderId="0" xfId="14" applyFill="1" applyAlignment="1">
      <alignment vertical="center"/>
    </xf>
    <xf numFmtId="0" fontId="3" fillId="0" borderId="0" xfId="14" applyFont="1" applyFill="1" applyAlignment="1">
      <alignment horizontal="right" vertical="center"/>
    </xf>
    <xf numFmtId="4" fontId="18" fillId="3" borderId="17" xfId="15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49" fontId="14" fillId="0" borderId="0" xfId="1" applyNumberFormat="1" applyFont="1" applyFill="1" applyAlignment="1" applyProtection="1">
      <alignment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9" xfId="1" applyFont="1" applyFill="1" applyBorder="1" applyAlignment="1">
      <alignment horizontal="center" vertical="center"/>
    </xf>
    <xf numFmtId="0" fontId="13" fillId="2" borderId="14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20" xfId="1" applyFont="1" applyFill="1" applyBorder="1" applyAlignment="1">
      <alignment horizontal="center" vertical="center"/>
    </xf>
    <xf numFmtId="0" fontId="13" fillId="2" borderId="15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0" fillId="2" borderId="16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0" fontId="10" fillId="2" borderId="26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0" fillId="4" borderId="25" xfId="0" applyFill="1" applyBorder="1" applyAlignment="1">
      <alignment vertical="center"/>
    </xf>
    <xf numFmtId="49" fontId="16" fillId="0" borderId="17" xfId="14" applyNumberFormat="1" applyFont="1" applyBorder="1" applyAlignment="1" applyProtection="1">
      <alignment horizontal="left" vertical="center"/>
      <protection locked="0"/>
    </xf>
    <xf numFmtId="49" fontId="16" fillId="0" borderId="4" xfId="14" applyNumberFormat="1" applyFont="1" applyBorder="1" applyAlignment="1" applyProtection="1">
      <alignment horizontal="left" vertical="center"/>
      <protection locked="0"/>
    </xf>
    <xf numFmtId="4" fontId="17" fillId="0" borderId="4" xfId="14" applyNumberFormat="1" applyFont="1" applyBorder="1" applyAlignment="1" applyProtection="1">
      <alignment vertical="center"/>
      <protection locked="0"/>
    </xf>
    <xf numFmtId="4" fontId="17" fillId="0" borderId="17" xfId="14" applyNumberFormat="1" applyFont="1" applyBorder="1" applyAlignment="1" applyProtection="1">
      <alignment vertical="center"/>
      <protection locked="0"/>
    </xf>
    <xf numFmtId="165" fontId="17" fillId="0" borderId="4" xfId="14" applyNumberFormat="1" applyFont="1" applyBorder="1" applyAlignment="1" applyProtection="1">
      <alignment vertical="center"/>
      <protection locked="0"/>
    </xf>
    <xf numFmtId="165" fontId="17" fillId="2" borderId="17" xfId="14" applyNumberFormat="1" applyFont="1" applyFill="1" applyBorder="1" applyAlignment="1">
      <alignment vertical="center"/>
    </xf>
    <xf numFmtId="4" fontId="17" fillId="2" borderId="17" xfId="14" applyNumberFormat="1" applyFont="1" applyFill="1" applyBorder="1" applyAlignment="1">
      <alignment vertical="center"/>
    </xf>
    <xf numFmtId="4" fontId="17" fillId="0" borderId="22" xfId="14" applyNumberFormat="1" applyFont="1" applyBorder="1" applyAlignment="1" applyProtection="1">
      <alignment vertical="center"/>
      <protection locked="0"/>
    </xf>
    <xf numFmtId="166" fontId="22" fillId="0" borderId="14" xfId="14" applyNumberFormat="1" applyFont="1" applyBorder="1" applyAlignment="1">
      <alignment horizontal="right" vertical="center"/>
    </xf>
    <xf numFmtId="49" fontId="22" fillId="0" borderId="18" xfId="14" applyNumberFormat="1" applyFont="1" applyBorder="1" applyAlignment="1">
      <alignment horizontal="left" vertical="center"/>
    </xf>
    <xf numFmtId="49" fontId="22" fillId="0" borderId="18" xfId="14" applyNumberFormat="1" applyFont="1" applyBorder="1" applyAlignment="1">
      <alignment horizontal="left" vertical="center" wrapText="1"/>
    </xf>
    <xf numFmtId="4" fontId="22" fillId="0" borderId="18" xfId="14" applyNumberFormat="1" applyFont="1" applyBorder="1" applyAlignment="1">
      <alignment horizontal="center" vertical="center"/>
    </xf>
    <xf numFmtId="4" fontId="22" fillId="0" borderId="18" xfId="14" applyNumberFormat="1" applyFont="1" applyFill="1" applyBorder="1" applyAlignment="1">
      <alignment horizontal="right" vertical="center"/>
    </xf>
    <xf numFmtId="165" fontId="22" fillId="0" borderId="18" xfId="14" applyNumberFormat="1" applyFont="1" applyBorder="1" applyAlignment="1">
      <alignment horizontal="right" vertical="center"/>
    </xf>
    <xf numFmtId="165" fontId="22" fillId="2" borderId="18" xfId="14" applyNumberFormat="1" applyFont="1" applyFill="1" applyBorder="1" applyAlignment="1">
      <alignment horizontal="right" vertical="center"/>
    </xf>
    <xf numFmtId="4" fontId="22" fillId="0" borderId="18" xfId="14" applyNumberFormat="1" applyFont="1" applyBorder="1" applyAlignment="1">
      <alignment horizontal="right" vertical="center"/>
    </xf>
    <xf numFmtId="4" fontId="22" fillId="2" borderId="18" xfId="14" applyNumberFormat="1" applyFont="1" applyFill="1" applyBorder="1" applyAlignment="1">
      <alignment horizontal="right" vertical="center"/>
    </xf>
    <xf numFmtId="4" fontId="22" fillId="2" borderId="20" xfId="14" applyNumberFormat="1" applyFont="1" applyFill="1" applyBorder="1" applyAlignment="1">
      <alignment horizontal="right" vertical="center"/>
    </xf>
    <xf numFmtId="4" fontId="17" fillId="0" borderId="0" xfId="14" applyNumberFormat="1" applyFont="1" applyBorder="1" applyAlignment="1" applyProtection="1">
      <alignment vertical="center"/>
      <protection locked="0"/>
    </xf>
    <xf numFmtId="4" fontId="17" fillId="0" borderId="20" xfId="14" applyNumberFormat="1" applyFont="1" applyBorder="1" applyAlignment="1" applyProtection="1">
      <alignment vertical="center"/>
      <protection locked="0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3" xfId="1" applyNumberFormat="1" applyFont="1" applyFill="1" applyBorder="1" applyAlignment="1" applyProtection="1">
      <alignment horizontal="right"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2" borderId="18" xfId="0" applyFont="1" applyFill="1" applyBorder="1" applyAlignment="1">
      <alignment vertical="center"/>
    </xf>
    <xf numFmtId="0" fontId="22" fillId="0" borderId="18" xfId="14" applyNumberFormat="1" applyFont="1" applyBorder="1" applyAlignment="1">
      <alignment horizontal="left" vertical="center" wrapText="1"/>
    </xf>
    <xf numFmtId="165" fontId="24" fillId="2" borderId="18" xfId="0" applyNumberFormat="1" applyFont="1" applyFill="1" applyBorder="1" applyAlignment="1">
      <alignment vertical="center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horizontal="right" vertical="center"/>
      <protection locked="0"/>
    </xf>
    <xf numFmtId="0" fontId="42" fillId="0" borderId="0" xfId="0" applyFont="1" applyAlignment="1">
      <alignment vertical="center"/>
    </xf>
    <xf numFmtId="169" fontId="43" fillId="0" borderId="41" xfId="23" applyNumberFormat="1" applyFont="1" applyFill="1" applyBorder="1" applyAlignment="1" applyProtection="1">
      <alignment horizontal="center" vertical="center"/>
    </xf>
    <xf numFmtId="169" fontId="43" fillId="0" borderId="44" xfId="23" applyNumberFormat="1" applyFont="1" applyFill="1" applyBorder="1" applyAlignment="1" applyProtection="1">
      <alignment horizontal="center" vertical="center"/>
    </xf>
    <xf numFmtId="4" fontId="44" fillId="7" borderId="43" xfId="23" applyNumberFormat="1" applyFont="1" applyFill="1" applyBorder="1" applyAlignment="1" applyProtection="1">
      <alignment horizontal="right" vertical="center"/>
    </xf>
    <xf numFmtId="0" fontId="45" fillId="0" borderId="0" xfId="0" applyFont="1"/>
    <xf numFmtId="0" fontId="46" fillId="0" borderId="42" xfId="23" applyFont="1" applyBorder="1" applyAlignment="1" applyProtection="1">
      <alignment horizontal="left" vertical="center"/>
      <protection hidden="1"/>
    </xf>
    <xf numFmtId="2" fontId="6" fillId="2" borderId="6" xfId="1" applyNumberFormat="1" applyFont="1" applyFill="1" applyBorder="1" applyAlignment="1" applyProtection="1">
      <alignment vertical="center"/>
      <protection locked="0"/>
    </xf>
    <xf numFmtId="0" fontId="24" fillId="0" borderId="0" xfId="0" applyFont="1" applyAlignment="1">
      <alignment vertical="center"/>
    </xf>
    <xf numFmtId="49" fontId="22" fillId="0" borderId="18" xfId="14" applyNumberFormat="1" applyFont="1" applyFill="1" applyBorder="1" applyAlignment="1">
      <alignment horizontal="left" vertical="center"/>
    </xf>
    <xf numFmtId="49" fontId="22" fillId="0" borderId="18" xfId="14" applyNumberFormat="1" applyFont="1" applyFill="1" applyBorder="1" applyAlignment="1">
      <alignment horizontal="left" vertical="center" wrapText="1"/>
    </xf>
    <xf numFmtId="4" fontId="22" fillId="0" borderId="18" xfId="14" applyNumberFormat="1" applyFont="1" applyFill="1" applyBorder="1" applyAlignment="1">
      <alignment horizontal="center" vertical="center"/>
    </xf>
    <xf numFmtId="165" fontId="22" fillId="0" borderId="18" xfId="14" applyNumberFormat="1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166" fontId="22" fillId="0" borderId="14" xfId="0" applyNumberFormat="1" applyFont="1" applyBorder="1" applyAlignment="1">
      <alignment horizontal="right" vertical="center"/>
    </xf>
    <xf numFmtId="49" fontId="22" fillId="0" borderId="18" xfId="0" applyNumberFormat="1" applyFont="1" applyBorder="1" applyAlignment="1">
      <alignment horizontal="left" vertical="center"/>
    </xf>
    <xf numFmtId="49" fontId="22" fillId="0" borderId="18" xfId="0" applyNumberFormat="1" applyFont="1" applyBorder="1" applyAlignment="1">
      <alignment horizontal="left" vertical="center" wrapText="1"/>
    </xf>
    <xf numFmtId="4" fontId="22" fillId="0" borderId="18" xfId="0" applyNumberFormat="1" applyFont="1" applyBorder="1" applyAlignment="1">
      <alignment horizontal="center" vertical="center"/>
    </xf>
    <xf numFmtId="4" fontId="22" fillId="0" borderId="18" xfId="0" applyNumberFormat="1" applyFont="1" applyFill="1" applyBorder="1" applyAlignment="1">
      <alignment horizontal="right" vertical="center"/>
    </xf>
    <xf numFmtId="165" fontId="22" fillId="0" borderId="18" xfId="0" applyNumberFormat="1" applyFont="1" applyBorder="1" applyAlignment="1">
      <alignment horizontal="right" vertical="center"/>
    </xf>
    <xf numFmtId="165" fontId="22" fillId="2" borderId="18" xfId="0" applyNumberFormat="1" applyFont="1" applyFill="1" applyBorder="1" applyAlignment="1">
      <alignment horizontal="right" vertical="center"/>
    </xf>
    <xf numFmtId="4" fontId="22" fillId="0" borderId="18" xfId="0" applyNumberFormat="1" applyFont="1" applyBorder="1" applyAlignment="1">
      <alignment horizontal="right" vertical="center"/>
    </xf>
    <xf numFmtId="4" fontId="22" fillId="2" borderId="18" xfId="0" applyNumberFormat="1" applyFont="1" applyFill="1" applyBorder="1" applyAlignment="1">
      <alignment horizontal="right" vertical="center"/>
    </xf>
    <xf numFmtId="4" fontId="22" fillId="2" borderId="20" xfId="0" applyNumberFormat="1" applyFont="1" applyFill="1" applyBorder="1" applyAlignment="1">
      <alignment horizontal="right" vertical="center"/>
    </xf>
    <xf numFmtId="0" fontId="23" fillId="0" borderId="0" xfId="0" applyFont="1" applyBorder="1" applyAlignment="1">
      <alignment vertical="center"/>
    </xf>
    <xf numFmtId="0" fontId="23" fillId="0" borderId="20" xfId="0" applyFont="1" applyBorder="1" applyAlignment="1">
      <alignment vertical="center"/>
    </xf>
    <xf numFmtId="4" fontId="22" fillId="0" borderId="18" xfId="0" applyNumberFormat="1" applyFont="1" applyBorder="1" applyAlignment="1">
      <alignment horizontal="center" vertical="center" wrapText="1"/>
    </xf>
    <xf numFmtId="49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right" vertical="center"/>
    </xf>
    <xf numFmtId="49" fontId="22" fillId="0" borderId="18" xfId="2" applyNumberFormat="1" applyFont="1" applyBorder="1" applyAlignment="1">
      <alignment horizontal="left" vertical="center"/>
    </xf>
    <xf numFmtId="49" fontId="22" fillId="0" borderId="18" xfId="2" applyNumberFormat="1" applyFont="1" applyBorder="1" applyAlignment="1">
      <alignment horizontal="left" vertical="center" wrapText="1"/>
    </xf>
    <xf numFmtId="4" fontId="22" fillId="0" borderId="18" xfId="2" applyNumberFormat="1" applyFont="1" applyBorder="1" applyAlignment="1">
      <alignment horizontal="center" vertical="center"/>
    </xf>
    <xf numFmtId="4" fontId="22" fillId="0" borderId="18" xfId="2" applyNumberFormat="1" applyFont="1" applyFill="1" applyBorder="1" applyAlignment="1">
      <alignment horizontal="right" vertical="center"/>
    </xf>
    <xf numFmtId="165" fontId="22" fillId="0" borderId="18" xfId="2" applyNumberFormat="1" applyFont="1" applyBorder="1" applyAlignment="1">
      <alignment horizontal="right" vertical="center"/>
    </xf>
    <xf numFmtId="4" fontId="22" fillId="0" borderId="18" xfId="2" applyNumberFormat="1" applyFont="1" applyBorder="1" applyAlignment="1">
      <alignment horizontal="right" vertical="center"/>
    </xf>
    <xf numFmtId="4" fontId="22" fillId="2" borderId="18" xfId="2" applyNumberFormat="1" applyFont="1" applyFill="1" applyBorder="1" applyAlignment="1">
      <alignment horizontal="right" vertical="center"/>
    </xf>
    <xf numFmtId="4" fontId="22" fillId="2" borderId="20" xfId="2" applyNumberFormat="1" applyFont="1" applyFill="1" applyBorder="1" applyAlignment="1">
      <alignment horizontal="right" vertical="center"/>
    </xf>
    <xf numFmtId="0" fontId="1" fillId="0" borderId="0" xfId="1" applyFont="1" applyAlignment="1" applyProtection="1">
      <alignment vertical="center"/>
      <protection locked="0"/>
    </xf>
    <xf numFmtId="0" fontId="47" fillId="0" borderId="6" xfId="29" applyNumberFormat="1" applyFont="1" applyFill="1" applyBorder="1" applyAlignment="1" applyProtection="1">
      <alignment vertical="center" wrapText="1"/>
    </xf>
    <xf numFmtId="0" fontId="41" fillId="0" borderId="0" xfId="29">
      <alignment vertical="center"/>
    </xf>
    <xf numFmtId="0" fontId="13" fillId="2" borderId="46" xfId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47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48" xfId="0" applyFill="1" applyBorder="1" applyAlignment="1">
      <alignment vertical="center"/>
    </xf>
    <xf numFmtId="49" fontId="16" fillId="0" borderId="21" xfId="14" applyNumberFormat="1" applyFont="1" applyBorder="1" applyAlignment="1" applyProtection="1">
      <alignment horizontal="left" vertical="center"/>
      <protection locked="0"/>
    </xf>
    <xf numFmtId="4" fontId="17" fillId="2" borderId="22" xfId="14" applyNumberFormat="1" applyFont="1" applyFill="1" applyBorder="1" applyAlignment="1">
      <alignment vertical="center"/>
    </xf>
    <xf numFmtId="0" fontId="6" fillId="2" borderId="15" xfId="1" applyFont="1" applyFill="1" applyBorder="1" applyAlignment="1" applyProtection="1">
      <alignment vertical="center"/>
      <protection locked="0"/>
    </xf>
    <xf numFmtId="4" fontId="6" fillId="2" borderId="23" xfId="1" applyNumberFormat="1" applyFont="1" applyFill="1" applyBorder="1" applyAlignment="1" applyProtection="1">
      <alignment vertical="center"/>
      <protection locked="0"/>
    </xf>
    <xf numFmtId="0" fontId="23" fillId="0" borderId="14" xfId="0" applyFont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4" fontId="24" fillId="2" borderId="20" xfId="0" applyNumberFormat="1" applyFont="1" applyFill="1" applyBorder="1" applyAlignment="1">
      <alignment vertical="center"/>
    </xf>
    <xf numFmtId="0" fontId="6" fillId="2" borderId="16" xfId="1" applyFont="1" applyFill="1" applyBorder="1" applyAlignment="1" applyProtection="1">
      <alignment vertical="center"/>
      <protection locked="0"/>
    </xf>
    <xf numFmtId="0" fontId="6" fillId="2" borderId="27" xfId="1" applyFont="1" applyFill="1" applyBorder="1" applyAlignment="1" applyProtection="1">
      <alignment vertical="center"/>
      <protection locked="0"/>
    </xf>
    <xf numFmtId="49" fontId="6" fillId="2" borderId="49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6" fillId="2" borderId="49" xfId="1" applyNumberFormat="1" applyFont="1" applyFill="1" applyBorder="1" applyAlignment="1" applyProtection="1">
      <alignment horizontal="right" vertical="center"/>
      <protection locked="0"/>
    </xf>
    <xf numFmtId="165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49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167" fontId="22" fillId="0" borderId="17" xfId="29" applyNumberFormat="1" applyFont="1" applyFill="1" applyBorder="1" applyAlignment="1" applyProtection="1">
      <alignment vertical="center" wrapText="1"/>
    </xf>
    <xf numFmtId="0" fontId="22" fillId="0" borderId="17" xfId="29" applyNumberFormat="1" applyFont="1" applyFill="1" applyBorder="1" applyAlignment="1" applyProtection="1">
      <alignment vertical="center" wrapText="1"/>
    </xf>
    <xf numFmtId="0" fontId="13" fillId="4" borderId="50" xfId="1" applyFont="1" applyFill="1" applyBorder="1" applyAlignment="1">
      <alignment horizontal="centerContinuous" vertical="center"/>
    </xf>
    <xf numFmtId="0" fontId="13" fillId="4" borderId="0" xfId="1" applyFont="1" applyFill="1" applyBorder="1" applyAlignment="1">
      <alignment horizontal="centerContinuous" vertical="center"/>
    </xf>
    <xf numFmtId="0" fontId="13" fillId="4" borderId="3" xfId="1" applyFont="1" applyFill="1" applyBorder="1" applyAlignment="1">
      <alignment horizontal="center" vertical="center"/>
    </xf>
    <xf numFmtId="1" fontId="10" fillId="4" borderId="26" xfId="1" applyNumberFormat="1" applyFont="1" applyFill="1" applyBorder="1" applyAlignment="1">
      <alignment horizontal="center" vertical="center"/>
    </xf>
    <xf numFmtId="4" fontId="17" fillId="4" borderId="4" xfId="14" applyNumberFormat="1" applyFont="1" applyFill="1" applyBorder="1" applyAlignment="1">
      <alignment vertical="center"/>
    </xf>
    <xf numFmtId="4" fontId="22" fillId="4" borderId="0" xfId="14" applyNumberFormat="1" applyFont="1" applyFill="1" applyBorder="1" applyAlignment="1">
      <alignment horizontal="right" vertical="center"/>
    </xf>
    <xf numFmtId="4" fontId="6" fillId="4" borderId="3" xfId="1" applyNumberFormat="1" applyFont="1" applyFill="1" applyBorder="1" applyAlignment="1" applyProtection="1">
      <alignment vertical="center"/>
      <protection locked="0"/>
    </xf>
    <xf numFmtId="4" fontId="22" fillId="4" borderId="0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vertical="center"/>
    </xf>
    <xf numFmtId="4" fontId="22" fillId="4" borderId="0" xfId="2" applyNumberFormat="1" applyFont="1" applyFill="1" applyBorder="1" applyAlignment="1">
      <alignment horizontal="right" vertical="center"/>
    </xf>
    <xf numFmtId="4" fontId="24" fillId="4" borderId="0" xfId="0" applyNumberFormat="1" applyFont="1" applyFill="1" applyBorder="1" applyAlignment="1">
      <alignment vertical="center"/>
    </xf>
    <xf numFmtId="4" fontId="6" fillId="4" borderId="27" xfId="1" applyNumberFormat="1" applyFont="1" applyFill="1" applyBorder="1" applyAlignment="1" applyProtection="1">
      <alignment vertical="center"/>
      <protection locked="0"/>
    </xf>
    <xf numFmtId="4" fontId="17" fillId="0" borderId="4" xfId="14" applyNumberFormat="1" applyFont="1" applyBorder="1" applyAlignment="1" applyProtection="1">
      <alignment horizontal="center" vertical="center"/>
      <protection locked="0"/>
    </xf>
    <xf numFmtId="0" fontId="8" fillId="2" borderId="0" xfId="1" applyFont="1" applyFill="1" applyBorder="1" applyAlignment="1">
      <alignment horizontal="center" vertical="center" wrapText="1"/>
    </xf>
    <xf numFmtId="0" fontId="13" fillId="2" borderId="53" xfId="1" applyFont="1" applyFill="1" applyBorder="1" applyAlignment="1">
      <alignment horizontal="center" vertical="center"/>
    </xf>
    <xf numFmtId="0" fontId="13" fillId="2" borderId="48" xfId="1" applyFont="1" applyFill="1" applyBorder="1" applyAlignment="1">
      <alignment horizontal="center" vertical="center"/>
    </xf>
    <xf numFmtId="0" fontId="10" fillId="2" borderId="55" xfId="1" applyFont="1" applyFill="1" applyBorder="1" applyAlignment="1">
      <alignment horizontal="center" vertical="center"/>
    </xf>
    <xf numFmtId="0" fontId="0" fillId="4" borderId="45" xfId="0" applyFill="1" applyBorder="1" applyAlignment="1">
      <alignment vertical="center"/>
    </xf>
    <xf numFmtId="4" fontId="17" fillId="0" borderId="56" xfId="14" applyNumberFormat="1" applyFont="1" applyBorder="1" applyAlignment="1" applyProtection="1">
      <alignment vertical="center"/>
      <protection locked="0"/>
    </xf>
    <xf numFmtId="4" fontId="17" fillId="0" borderId="48" xfId="14" applyNumberFormat="1" applyFont="1" applyBorder="1" applyAlignment="1" applyProtection="1">
      <alignment vertical="center"/>
      <protection locked="0"/>
    </xf>
    <xf numFmtId="4" fontId="17" fillId="0" borderId="48" xfId="14" applyNumberFormat="1" applyFont="1" applyFill="1" applyBorder="1" applyAlignment="1" applyProtection="1">
      <alignment vertical="center"/>
      <protection locked="0"/>
    </xf>
    <xf numFmtId="4" fontId="6" fillId="2" borderId="46" xfId="1" applyNumberFormat="1" applyFont="1" applyFill="1" applyBorder="1" applyAlignment="1" applyProtection="1">
      <alignment horizontal="right" vertical="center"/>
      <protection locked="0"/>
    </xf>
    <xf numFmtId="0" fontId="23" fillId="0" borderId="48" xfId="0" applyFont="1" applyBorder="1" applyAlignment="1">
      <alignment vertical="center"/>
    </xf>
    <xf numFmtId="4" fontId="6" fillId="2" borderId="57" xfId="1" applyNumberFormat="1" applyFont="1" applyFill="1" applyBorder="1" applyAlignment="1" applyProtection="1">
      <alignment horizontal="right" vertical="center"/>
      <protection locked="0"/>
    </xf>
    <xf numFmtId="0" fontId="24" fillId="0" borderId="20" xfId="0" applyFont="1" applyBorder="1" applyAlignment="1">
      <alignment vertical="center" wrapText="1"/>
    </xf>
    <xf numFmtId="0" fontId="24" fillId="0" borderId="20" xfId="0" applyFont="1" applyFill="1" applyBorder="1" applyAlignment="1">
      <alignment vertical="center" wrapText="1"/>
    </xf>
    <xf numFmtId="0" fontId="10" fillId="2" borderId="58" xfId="1" applyFont="1" applyFill="1" applyBorder="1" applyAlignment="1">
      <alignment horizontal="center" vertical="center"/>
    </xf>
    <xf numFmtId="0" fontId="0" fillId="4" borderId="59" xfId="0" applyFill="1" applyBorder="1" applyAlignment="1">
      <alignment horizontal="center" vertical="center"/>
    </xf>
    <xf numFmtId="4" fontId="17" fillId="0" borderId="60" xfId="14" applyNumberFormat="1" applyFont="1" applyBorder="1" applyAlignment="1" applyProtection="1">
      <alignment horizontal="center" vertical="center"/>
      <protection locked="0"/>
    </xf>
    <xf numFmtId="0" fontId="23" fillId="0" borderId="7" xfId="0" applyFont="1" applyBorder="1" applyAlignment="1">
      <alignment horizontal="center" vertical="center"/>
    </xf>
    <xf numFmtId="4" fontId="6" fillId="2" borderId="9" xfId="1" applyNumberFormat="1" applyFont="1" applyFill="1" applyBorder="1" applyAlignment="1" applyProtection="1">
      <alignment horizontal="center" vertical="center"/>
      <protection locked="0"/>
    </xf>
    <xf numFmtId="0" fontId="13" fillId="2" borderId="28" xfId="1" applyFont="1" applyFill="1" applyBorder="1" applyAlignment="1">
      <alignment horizontal="centerContinuous" vertical="center"/>
    </xf>
    <xf numFmtId="0" fontId="8" fillId="2" borderId="18" xfId="1" applyFont="1" applyFill="1" applyBorder="1" applyAlignment="1">
      <alignment horizontal="centerContinuous" vertical="center"/>
    </xf>
    <xf numFmtId="0" fontId="13" fillId="2" borderId="6" xfId="1" applyFont="1" applyFill="1" applyBorder="1" applyAlignment="1">
      <alignment horizontal="center" vertical="center"/>
    </xf>
    <xf numFmtId="1" fontId="10" fillId="2" borderId="61" xfId="1" applyNumberFormat="1" applyFont="1" applyFill="1" applyBorder="1" applyAlignment="1">
      <alignment horizontal="center" vertical="center"/>
    </xf>
    <xf numFmtId="0" fontId="0" fillId="4" borderId="18" xfId="0" applyFill="1" applyBorder="1" applyAlignment="1">
      <alignment vertical="center"/>
    </xf>
    <xf numFmtId="4" fontId="24" fillId="2" borderId="18" xfId="0" applyNumberFormat="1" applyFont="1" applyFill="1" applyBorder="1" applyAlignment="1">
      <alignment vertical="center"/>
    </xf>
    <xf numFmtId="4" fontId="18" fillId="0" borderId="0" xfId="15" applyNumberFormat="1" applyFont="1" applyFill="1" applyBorder="1" applyAlignment="1">
      <alignment horizontal="right" vertical="center"/>
    </xf>
    <xf numFmtId="0" fontId="19" fillId="0" borderId="0" xfId="1" applyFont="1" applyFill="1" applyBorder="1" applyAlignment="1">
      <alignment horizontal="right" vertical="center"/>
    </xf>
    <xf numFmtId="0" fontId="48" fillId="0" borderId="0" xfId="0" applyFont="1" applyBorder="1" applyAlignment="1">
      <alignment horizontal="left" vertical="center" wrapText="1"/>
    </xf>
    <xf numFmtId="4" fontId="24" fillId="0" borderId="7" xfId="14" applyNumberFormat="1" applyFont="1" applyBorder="1" applyAlignment="1" applyProtection="1">
      <alignment horizontal="center" vertical="center"/>
      <protection locked="0"/>
    </xf>
    <xf numFmtId="4" fontId="1" fillId="2" borderId="5" xfId="1" applyNumberFormat="1" applyFont="1" applyFill="1" applyBorder="1" applyAlignment="1" applyProtection="1">
      <alignment horizontal="center" vertical="center"/>
      <protection locked="0"/>
    </xf>
    <xf numFmtId="4" fontId="24" fillId="0" borderId="60" xfId="14" applyNumberFormat="1" applyFont="1" applyBorder="1" applyAlignment="1" applyProtection="1">
      <alignment horizontal="center" vertical="center"/>
      <protection locked="0"/>
    </xf>
    <xf numFmtId="4" fontId="28" fillId="0" borderId="8" xfId="29" applyNumberFormat="1" applyFont="1" applyFill="1" applyBorder="1" applyAlignment="1" applyProtection="1">
      <alignment vertical="center" wrapText="1"/>
    </xf>
    <xf numFmtId="4" fontId="50" fillId="0" borderId="48" xfId="14" applyNumberFormat="1" applyFont="1" applyBorder="1" applyAlignment="1" applyProtection="1">
      <alignment vertical="center"/>
      <protection locked="0"/>
    </xf>
    <xf numFmtId="0" fontId="49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4" fontId="24" fillId="0" borderId="0" xfId="14" applyNumberFormat="1" applyFont="1" applyBorder="1" applyAlignment="1" applyProtection="1">
      <alignment horizontal="left" vertical="center" wrapText="1"/>
      <protection locked="0"/>
    </xf>
    <xf numFmtId="0" fontId="23" fillId="0" borderId="0" xfId="0" applyFont="1" applyAlignment="1">
      <alignment horizontal="center" vertical="center"/>
    </xf>
    <xf numFmtId="0" fontId="8" fillId="2" borderId="50" xfId="1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/>
    </xf>
    <xf numFmtId="4" fontId="24" fillId="0" borderId="0" xfId="14" applyNumberFormat="1" applyFont="1" applyFill="1" applyBorder="1" applyAlignment="1" applyProtection="1">
      <alignment horizontal="left" vertical="center" wrapText="1"/>
      <protection locked="0"/>
    </xf>
    <xf numFmtId="4" fontId="22" fillId="2" borderId="3" xfId="1" applyNumberFormat="1" applyFont="1" applyFill="1" applyBorder="1" applyAlignment="1" applyProtection="1">
      <alignment horizontal="left" vertical="center" wrapText="1"/>
      <protection locked="0"/>
    </xf>
    <xf numFmtId="4" fontId="24" fillId="0" borderId="4" xfId="14" applyNumberFormat="1" applyFont="1" applyBorder="1" applyAlignment="1" applyProtection="1">
      <alignment horizontal="left" vertical="center" wrapText="1"/>
      <protection locked="0"/>
    </xf>
    <xf numFmtId="0" fontId="24" fillId="0" borderId="18" xfId="0" applyFont="1" applyBorder="1" applyAlignment="1">
      <alignment horizontal="left" vertical="center" wrapText="1"/>
    </xf>
    <xf numFmtId="0" fontId="36" fillId="0" borderId="0" xfId="23" applyNumberFormat="1" applyFont="1" applyFill="1" applyAlignment="1" applyProtection="1">
      <alignment horizontal="left" vertical="top" wrapText="1"/>
    </xf>
    <xf numFmtId="0" fontId="21" fillId="0" borderId="1" xfId="14" applyFont="1" applyFill="1" applyBorder="1" applyAlignment="1" applyProtection="1">
      <alignment horizontal="center" vertical="center"/>
      <protection locked="0"/>
    </xf>
    <xf numFmtId="0" fontId="21" fillId="0" borderId="2" xfId="14" applyFont="1" applyFill="1" applyBorder="1" applyAlignment="1" applyProtection="1">
      <alignment horizontal="center" vertical="center"/>
      <protection locked="0"/>
    </xf>
    <xf numFmtId="0" fontId="13" fillId="2" borderId="1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3" fillId="2" borderId="51" xfId="1" applyFont="1" applyFill="1" applyBorder="1" applyAlignment="1">
      <alignment horizontal="center" vertical="center"/>
    </xf>
    <xf numFmtId="0" fontId="13" fillId="2" borderId="52" xfId="1" applyFont="1" applyFill="1" applyBorder="1" applyAlignment="1">
      <alignment horizontal="center" vertical="center"/>
    </xf>
    <xf numFmtId="0" fontId="13" fillId="2" borderId="54" xfId="1" applyFont="1" applyFill="1" applyBorder="1" applyAlignment="1">
      <alignment horizontal="center" vertical="center"/>
    </xf>
    <xf numFmtId="0" fontId="13" fillId="2" borderId="13" xfId="1" applyFont="1" applyFill="1" applyBorder="1" applyAlignment="1">
      <alignment horizontal="center" vertical="center"/>
    </xf>
    <xf numFmtId="0" fontId="13" fillId="2" borderId="45" xfId="1" applyFont="1" applyFill="1" applyBorder="1" applyAlignment="1">
      <alignment horizontal="center" vertical="center"/>
    </xf>
    <xf numFmtId="0" fontId="13" fillId="0" borderId="32" xfId="29" applyNumberFormat="1" applyFont="1" applyFill="1" applyBorder="1" applyAlignment="1" applyProtection="1">
      <alignment horizontal="center" vertical="center" wrapText="1"/>
    </xf>
    <xf numFmtId="0" fontId="13" fillId="0" borderId="32" xfId="29" applyNumberFormat="1" applyFont="1" applyFill="1" applyBorder="1" applyAlignment="1" applyProtection="1">
      <alignment horizontal="center" vertical="center" textRotation="90" wrapText="1"/>
    </xf>
    <xf numFmtId="0" fontId="27" fillId="0" borderId="30" xfId="29" applyNumberFormat="1" applyFont="1" applyFill="1" applyBorder="1" applyAlignment="1" applyProtection="1">
      <alignment horizontal="center" vertical="center"/>
    </xf>
    <xf numFmtId="0" fontId="27" fillId="0" borderId="31" xfId="29" applyNumberFormat="1" applyFont="1" applyFill="1" applyBorder="1" applyAlignment="1" applyProtection="1">
      <alignment horizontal="center" vertical="center"/>
    </xf>
    <xf numFmtId="0" fontId="1" fillId="0" borderId="0" xfId="29" applyNumberFormat="1" applyFont="1" applyFill="1" applyBorder="1" applyAlignment="1" applyProtection="1">
      <alignment horizontal="left" vertical="center" wrapText="1"/>
    </xf>
    <xf numFmtId="0" fontId="41" fillId="0" borderId="0" xfId="29">
      <alignment vertical="center"/>
    </xf>
  </cellXfs>
  <cellStyles count="30">
    <cellStyle name="_Malé Svatoňovice oprava k č 3 a 4" xfId="18"/>
    <cellStyle name="_Rozpočet SŽDC_Výhybka č.12ab v žst.Opatovice n.L." xfId="19"/>
    <cellStyle name="čárky 2" xfId="4"/>
    <cellStyle name="čárky 2 2" xfId="10"/>
    <cellStyle name="čárky 3" xfId="5"/>
    <cellStyle name="čárky 3 2" xfId="11"/>
    <cellStyle name="čárky 4" xfId="3"/>
    <cellStyle name="Normální" xfId="0" builtinId="0"/>
    <cellStyle name="normální 2" xfId="6"/>
    <cellStyle name="Normální 2 2" xfId="20"/>
    <cellStyle name="normální 3" xfId="2"/>
    <cellStyle name="normální 3 2" xfId="14"/>
    <cellStyle name="Normální 3 3" xfId="21"/>
    <cellStyle name="Normální 3 4" xfId="27"/>
    <cellStyle name="Normální 3 5" xfId="26"/>
    <cellStyle name="Normální 4" xfId="16"/>
    <cellStyle name="Normální 5" xfId="17"/>
    <cellStyle name="Normální 6" xfId="25"/>
    <cellStyle name="Normální 7" xfId="28"/>
    <cellStyle name="Normální 8" xfId="29"/>
    <cellStyle name="normální 9" xfId="22"/>
    <cellStyle name="normální_Malé Svatoňovice oprava k č 3 a 4" xfId="23"/>
    <cellStyle name="normální_POL.XLS" xfId="1"/>
    <cellStyle name="normální_SOxxxxxx 2 2" xfId="15"/>
    <cellStyle name="procent 2" xfId="8"/>
    <cellStyle name="procent 2 2" xfId="12"/>
    <cellStyle name="procent 3" xfId="9"/>
    <cellStyle name="procent 3 2" xfId="13"/>
    <cellStyle name="procent 4" xfId="7"/>
    <cellStyle name="Styl 1" xfId="24"/>
  </cellStyles>
  <dxfs count="0"/>
  <tableStyles count="0" defaultTableStyle="TableStyleMedium2" defaultPivotStyle="PivotStyleLight16"/>
  <colors>
    <mruColors>
      <color rgb="FF008000"/>
      <color rgb="FF0000FF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abSelected="1" topLeftCell="A4" workbookViewId="0">
      <selection activeCell="H8" sqref="H8"/>
    </sheetView>
  </sheetViews>
  <sheetFormatPr defaultRowHeight="15" x14ac:dyDescent="0.25"/>
  <cols>
    <col min="1" max="1" width="5.140625" customWidth="1"/>
    <col min="2" max="2" width="11.5703125" customWidth="1"/>
    <col min="3" max="3" width="78" customWidth="1"/>
    <col min="4" max="4" width="21.85546875" customWidth="1"/>
  </cols>
  <sheetData>
    <row r="1" spans="1:4" ht="18" x14ac:dyDescent="0.25">
      <c r="A1" s="14" t="s">
        <v>287</v>
      </c>
      <c r="B1" s="15"/>
      <c r="C1" s="15"/>
      <c r="D1" s="15"/>
    </row>
    <row r="2" spans="1:4" x14ac:dyDescent="0.25">
      <c r="A2" s="16" t="s">
        <v>288</v>
      </c>
      <c r="B2" s="17"/>
      <c r="C2" s="259" t="s">
        <v>46</v>
      </c>
      <c r="D2" s="259"/>
    </row>
    <row r="3" spans="1:4" x14ac:dyDescent="0.25">
      <c r="A3" s="18"/>
      <c r="B3" s="17"/>
      <c r="C3" s="27" t="s">
        <v>297</v>
      </c>
      <c r="D3" s="17"/>
    </row>
    <row r="4" spans="1:4" x14ac:dyDescent="0.25">
      <c r="A4" s="17" t="s">
        <v>295</v>
      </c>
      <c r="B4" s="17"/>
      <c r="C4" s="17"/>
      <c r="D4" s="17" t="s">
        <v>296</v>
      </c>
    </row>
    <row r="5" spans="1:4" x14ac:dyDescent="0.25">
      <c r="A5" s="17" t="s">
        <v>289</v>
      </c>
      <c r="B5" s="17"/>
      <c r="C5" s="17"/>
      <c r="D5" s="17" t="s">
        <v>290</v>
      </c>
    </row>
    <row r="6" spans="1:4" x14ac:dyDescent="0.25">
      <c r="A6" s="17"/>
      <c r="B6" s="17"/>
      <c r="C6" s="17"/>
      <c r="D6" s="15"/>
    </row>
    <row r="7" spans="1:4" x14ac:dyDescent="0.25">
      <c r="A7" s="19" t="s">
        <v>291</v>
      </c>
      <c r="B7" s="20" t="s">
        <v>292</v>
      </c>
      <c r="C7" s="21" t="s">
        <v>293</v>
      </c>
      <c r="D7" s="22" t="s">
        <v>294</v>
      </c>
    </row>
    <row r="8" spans="1:4" x14ac:dyDescent="0.25">
      <c r="A8" s="23">
        <v>1</v>
      </c>
      <c r="B8" s="24">
        <v>2</v>
      </c>
      <c r="C8" s="25">
        <v>3</v>
      </c>
      <c r="D8" s="26">
        <v>4</v>
      </c>
    </row>
    <row r="9" spans="1:4" x14ac:dyDescent="0.25">
      <c r="A9" s="2"/>
      <c r="B9" s="2"/>
      <c r="C9" s="3"/>
      <c r="D9" s="2"/>
    </row>
    <row r="10" spans="1:4" x14ac:dyDescent="0.25">
      <c r="A10" s="4"/>
      <c r="B10" s="5"/>
      <c r="C10" s="6"/>
      <c r="D10" s="7"/>
    </row>
    <row r="11" spans="1:4" x14ac:dyDescent="0.25">
      <c r="A11" s="9" t="s">
        <v>298</v>
      </c>
      <c r="B11" s="13" t="str">
        <f>žel.spodek!J4</f>
        <v>06-11-02</v>
      </c>
      <c r="C11" s="52" t="s">
        <v>301</v>
      </c>
      <c r="D11" s="8">
        <f>žel.spodek!K1</f>
        <v>0</v>
      </c>
    </row>
    <row r="12" spans="1:4" x14ac:dyDescent="0.25">
      <c r="A12" s="9" t="s">
        <v>298</v>
      </c>
      <c r="B12" s="13" t="s">
        <v>286</v>
      </c>
      <c r="C12" s="52" t="s">
        <v>387</v>
      </c>
      <c r="D12" s="10">
        <f>'prop. 4,201'!K1</f>
        <v>0</v>
      </c>
    </row>
    <row r="13" spans="1:4" x14ac:dyDescent="0.25">
      <c r="A13" s="9" t="s">
        <v>298</v>
      </c>
      <c r="B13" s="13" t="s">
        <v>286</v>
      </c>
      <c r="C13" s="52" t="s">
        <v>388</v>
      </c>
      <c r="D13" s="10">
        <f>'prop. 4,403'!K1</f>
        <v>0</v>
      </c>
    </row>
    <row r="14" spans="1:4" ht="16.5" customHeight="1" x14ac:dyDescent="0.25">
      <c r="A14" s="9" t="s">
        <v>298</v>
      </c>
      <c r="B14" s="13" t="s">
        <v>286</v>
      </c>
      <c r="C14" s="52" t="s">
        <v>389</v>
      </c>
      <c r="D14" s="10">
        <f>'zeď 4,498-4,503'!K1</f>
        <v>0</v>
      </c>
    </row>
    <row r="15" spans="1:4" ht="15.75" customHeight="1" x14ac:dyDescent="0.25">
      <c r="A15" s="9" t="s">
        <v>298</v>
      </c>
      <c r="B15" s="13" t="s">
        <v>286</v>
      </c>
      <c r="C15" s="52" t="s">
        <v>390</v>
      </c>
      <c r="D15" s="10">
        <f>'zeď 4,508-4,532'!K1</f>
        <v>0</v>
      </c>
    </row>
    <row r="16" spans="1:4" x14ac:dyDescent="0.25">
      <c r="A16" s="9" t="s">
        <v>298</v>
      </c>
      <c r="B16" s="13" t="s">
        <v>286</v>
      </c>
      <c r="C16" s="52" t="s">
        <v>391</v>
      </c>
      <c r="D16" s="10">
        <f>'zeď 4,510-4,530'!K1</f>
        <v>0</v>
      </c>
    </row>
    <row r="17" spans="1:4" x14ac:dyDescent="0.25">
      <c r="A17" s="9" t="s">
        <v>298</v>
      </c>
      <c r="B17" s="13" t="s">
        <v>286</v>
      </c>
      <c r="C17" s="52" t="s">
        <v>392</v>
      </c>
      <c r="D17" s="10">
        <f>'prop. 4,652'!K1</f>
        <v>0</v>
      </c>
    </row>
    <row r="18" spans="1:4" x14ac:dyDescent="0.25">
      <c r="A18" s="9" t="s">
        <v>298</v>
      </c>
      <c r="B18" s="13" t="s">
        <v>286</v>
      </c>
      <c r="C18" s="52" t="s">
        <v>393</v>
      </c>
      <c r="D18" s="10">
        <f>'prop. 4,893'!K1</f>
        <v>0</v>
      </c>
    </row>
    <row r="19" spans="1:4" x14ac:dyDescent="0.25">
      <c r="A19" s="9" t="s">
        <v>298</v>
      </c>
      <c r="B19" s="13" t="s">
        <v>286</v>
      </c>
      <c r="C19" s="52" t="s">
        <v>394</v>
      </c>
      <c r="D19" s="10">
        <f>'prop 5,061'!K1</f>
        <v>0</v>
      </c>
    </row>
    <row r="20" spans="1:4" x14ac:dyDescent="0.25">
      <c r="A20" s="9" t="s">
        <v>298</v>
      </c>
      <c r="B20" s="13" t="s">
        <v>286</v>
      </c>
      <c r="C20" s="52" t="s">
        <v>395</v>
      </c>
      <c r="D20" s="10">
        <f>'prop. 5,259'!K1</f>
        <v>0</v>
      </c>
    </row>
    <row r="21" spans="1:4" x14ac:dyDescent="0.25">
      <c r="A21" s="9" t="s">
        <v>298</v>
      </c>
      <c r="B21" s="13" t="s">
        <v>286</v>
      </c>
      <c r="C21" s="52" t="s">
        <v>396</v>
      </c>
      <c r="D21" s="10">
        <f>'prop. 5,661'!K1</f>
        <v>0</v>
      </c>
    </row>
    <row r="22" spans="1:4" x14ac:dyDescent="0.25">
      <c r="A22" s="9" t="s">
        <v>298</v>
      </c>
      <c r="B22" s="13" t="s">
        <v>286</v>
      </c>
      <c r="C22" s="52" t="s">
        <v>397</v>
      </c>
      <c r="D22" s="10">
        <f>'prop. 6,085'!K1</f>
        <v>0</v>
      </c>
    </row>
    <row r="23" spans="1:4" x14ac:dyDescent="0.25">
      <c r="A23" s="9" t="s">
        <v>298</v>
      </c>
      <c r="B23" s="13" t="s">
        <v>286</v>
      </c>
      <c r="C23" s="52" t="s">
        <v>398</v>
      </c>
      <c r="D23" s="10">
        <f>'prop. 6,319'!K1</f>
        <v>0</v>
      </c>
    </row>
    <row r="24" spans="1:4" x14ac:dyDescent="0.25">
      <c r="A24" s="9" t="s">
        <v>298</v>
      </c>
      <c r="B24" s="13" t="s">
        <v>286</v>
      </c>
      <c r="C24" s="52" t="s">
        <v>399</v>
      </c>
      <c r="D24" s="10">
        <f>'prop. 6,761'!K1</f>
        <v>0</v>
      </c>
    </row>
    <row r="25" spans="1:4" x14ac:dyDescent="0.25">
      <c r="A25" s="9" t="s">
        <v>298</v>
      </c>
      <c r="B25" s="13" t="s">
        <v>286</v>
      </c>
      <c r="C25" s="52" t="s">
        <v>400</v>
      </c>
      <c r="D25" s="10">
        <f>'zeď 6,985-7,034'!K1</f>
        <v>0</v>
      </c>
    </row>
    <row r="26" spans="1:4" x14ac:dyDescent="0.25">
      <c r="A26" s="9" t="s">
        <v>298</v>
      </c>
      <c r="B26" s="13" t="s">
        <v>286</v>
      </c>
      <c r="C26" s="52" t="s">
        <v>401</v>
      </c>
      <c r="D26" s="10">
        <f>'prop. 7,408'!K1</f>
        <v>0</v>
      </c>
    </row>
    <row r="27" spans="1:4" x14ac:dyDescent="0.25">
      <c r="A27" s="9" t="s">
        <v>298</v>
      </c>
      <c r="B27" s="13" t="s">
        <v>286</v>
      </c>
      <c r="C27" s="52" t="s">
        <v>402</v>
      </c>
      <c r="D27" s="8">
        <f>'prop. 7,555'!K1</f>
        <v>0</v>
      </c>
    </row>
    <row r="28" spans="1:4" x14ac:dyDescent="0.25">
      <c r="A28" s="9" t="s">
        <v>298</v>
      </c>
      <c r="B28" s="13" t="s">
        <v>286</v>
      </c>
      <c r="C28" s="52" t="s">
        <v>403</v>
      </c>
      <c r="D28" s="8">
        <f>'prop. 7,690'!K1</f>
        <v>0</v>
      </c>
    </row>
    <row r="29" spans="1:4" ht="24" x14ac:dyDescent="0.25">
      <c r="A29" s="9" t="s">
        <v>298</v>
      </c>
      <c r="B29" s="13" t="s">
        <v>286</v>
      </c>
      <c r="C29" s="52" t="s">
        <v>404</v>
      </c>
      <c r="D29" s="8">
        <f>'prop. 8,033 + zeď 8,057-8,082'!K1</f>
        <v>0</v>
      </c>
    </row>
    <row r="30" spans="1:4" x14ac:dyDescent="0.25">
      <c r="A30" s="9" t="s">
        <v>298</v>
      </c>
      <c r="B30" s="13" t="s">
        <v>286</v>
      </c>
      <c r="C30" s="52" t="s">
        <v>405</v>
      </c>
      <c r="D30" s="8">
        <f>'zeď 8,128-8,206'!K1</f>
        <v>0</v>
      </c>
    </row>
    <row r="31" spans="1:4" x14ac:dyDescent="0.25">
      <c r="A31" s="9" t="s">
        <v>298</v>
      </c>
      <c r="B31" s="13" t="s">
        <v>286</v>
      </c>
      <c r="C31" s="52" t="s">
        <v>406</v>
      </c>
      <c r="D31" s="8">
        <f>'prop. 8,165'!K1</f>
        <v>0</v>
      </c>
    </row>
    <row r="32" spans="1:4" x14ac:dyDescent="0.25">
      <c r="A32" s="9" t="s">
        <v>298</v>
      </c>
      <c r="B32" s="13" t="s">
        <v>286</v>
      </c>
      <c r="C32" s="52" t="s">
        <v>407</v>
      </c>
      <c r="D32" s="8">
        <f>'prop. 8,380'!K1</f>
        <v>0</v>
      </c>
    </row>
    <row r="33" spans="1:4" x14ac:dyDescent="0.25">
      <c r="A33" s="9" t="s">
        <v>298</v>
      </c>
      <c r="B33" s="13" t="s">
        <v>286</v>
      </c>
      <c r="C33" s="52" t="s">
        <v>408</v>
      </c>
      <c r="D33" s="8">
        <f>'prop. 8,862'!K1</f>
        <v>0</v>
      </c>
    </row>
    <row r="34" spans="1:4" x14ac:dyDescent="0.25">
      <c r="A34" s="9" t="s">
        <v>298</v>
      </c>
      <c r="B34" s="13" t="s">
        <v>286</v>
      </c>
      <c r="C34" s="52" t="s">
        <v>409</v>
      </c>
      <c r="D34" s="8">
        <f>'prop. 9,140'!K1</f>
        <v>0</v>
      </c>
    </row>
    <row r="35" spans="1:4" x14ac:dyDescent="0.25">
      <c r="A35" s="9" t="s">
        <v>298</v>
      </c>
      <c r="B35" s="13" t="s">
        <v>286</v>
      </c>
      <c r="C35" s="52" t="s">
        <v>410</v>
      </c>
      <c r="D35" s="8">
        <f>'prop. 9,490'!K1</f>
        <v>0</v>
      </c>
    </row>
    <row r="36" spans="1:4" x14ac:dyDescent="0.25">
      <c r="A36" s="9" t="s">
        <v>298</v>
      </c>
      <c r="B36" s="13" t="s">
        <v>286</v>
      </c>
      <c r="C36" s="52" t="s">
        <v>411</v>
      </c>
      <c r="D36" s="8">
        <f>'prop. 9,771'!K1</f>
        <v>0</v>
      </c>
    </row>
    <row r="37" spans="1:4" x14ac:dyDescent="0.25">
      <c r="A37" s="9" t="s">
        <v>298</v>
      </c>
      <c r="B37" s="13" t="s">
        <v>286</v>
      </c>
      <c r="C37" s="52" t="s">
        <v>412</v>
      </c>
      <c r="D37" s="8">
        <f>'most 9,926'!K1</f>
        <v>0</v>
      </c>
    </row>
    <row r="38" spans="1:4" x14ac:dyDescent="0.25">
      <c r="A38" s="9" t="s">
        <v>298</v>
      </c>
      <c r="B38" s="13" t="s">
        <v>286</v>
      </c>
      <c r="C38" s="52" t="s">
        <v>413</v>
      </c>
      <c r="D38" s="8">
        <f>'prop. 10,052'!K1</f>
        <v>0</v>
      </c>
    </row>
    <row r="39" spans="1:4" x14ac:dyDescent="0.25">
      <c r="A39" s="9" t="s">
        <v>298</v>
      </c>
      <c r="B39" s="13" t="s">
        <v>286</v>
      </c>
      <c r="C39" s="52" t="s">
        <v>414</v>
      </c>
      <c r="D39" s="8">
        <f>'prop. 10,280'!K1</f>
        <v>0</v>
      </c>
    </row>
    <row r="40" spans="1:4" x14ac:dyDescent="0.25">
      <c r="A40" s="9"/>
      <c r="B40" s="13"/>
      <c r="C40" s="52"/>
      <c r="D40" s="8"/>
    </row>
    <row r="41" spans="1:4" s="143" customFormat="1" ht="18.75" x14ac:dyDescent="0.3">
      <c r="A41" s="140"/>
      <c r="B41" s="141"/>
      <c r="C41" s="144" t="s">
        <v>299</v>
      </c>
      <c r="D41" s="142">
        <f>SUM(D11:D39)</f>
        <v>0</v>
      </c>
    </row>
    <row r="43" spans="1:4" x14ac:dyDescent="0.25">
      <c r="A43" s="1"/>
      <c r="B43" s="1"/>
      <c r="C43" s="1"/>
      <c r="D43" s="11"/>
    </row>
    <row r="44" spans="1:4" x14ac:dyDescent="0.25">
      <c r="A44" s="1"/>
      <c r="B44" s="1"/>
      <c r="C44" s="1"/>
      <c r="D44" s="12"/>
    </row>
    <row r="47" spans="1:4" x14ac:dyDescent="0.25">
      <c r="A47" s="1"/>
      <c r="B47" s="1"/>
      <c r="C47" s="1"/>
      <c r="D47" s="12"/>
    </row>
  </sheetData>
  <mergeCells count="1">
    <mergeCell ref="C2:D2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zoomScaleNormal="100" workbookViewId="0">
      <selection activeCell="H11" sqref="H11:H23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ROUND((SUM(I11:I23)+SUM(K11:K23))/2,0)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333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8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334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4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280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47">
        <v>3</v>
      </c>
      <c r="B21" s="48" t="s">
        <v>230</v>
      </c>
      <c r="C21" s="48" t="s">
        <v>231</v>
      </c>
      <c r="D21" s="48" t="s">
        <v>190</v>
      </c>
      <c r="E21" s="49">
        <v>8</v>
      </c>
      <c r="F21" s="50">
        <v>0</v>
      </c>
      <c r="G21" s="50">
        <f>ROUND(E21*F21,6)</f>
        <v>0</v>
      </c>
      <c r="H21" s="51"/>
      <c r="I21" s="51">
        <v>0</v>
      </c>
      <c r="J21" s="51"/>
      <c r="K21" s="51">
        <f>ROUND(E21*J21,2)</f>
        <v>0</v>
      </c>
      <c r="L21" s="48"/>
      <c r="M21" s="48" t="s">
        <v>170</v>
      </c>
      <c r="N21" s="48" t="s">
        <v>175</v>
      </c>
      <c r="O21" s="48" t="s">
        <v>316</v>
      </c>
      <c r="P21" s="48" t="s">
        <v>335</v>
      </c>
    </row>
    <row r="22" spans="1:16" x14ac:dyDescent="0.25">
      <c r="A22" s="38"/>
      <c r="B22" s="38" t="s">
        <v>38</v>
      </c>
      <c r="C22" s="38" t="s">
        <v>89</v>
      </c>
      <c r="D22" s="38"/>
      <c r="E22" s="38"/>
      <c r="F22" s="38"/>
      <c r="G22" s="46">
        <f>SUM(G21:G21)</f>
        <v>0</v>
      </c>
      <c r="H22" s="38"/>
      <c r="I22" s="38">
        <f>SUM(I21:I21)</f>
        <v>0</v>
      </c>
      <c r="J22" s="38"/>
      <c r="K22" s="38">
        <f>SUM(K21:K21)</f>
        <v>0</v>
      </c>
      <c r="L22" s="38"/>
      <c r="M22" s="38"/>
      <c r="N22" s="38"/>
      <c r="O22" s="38"/>
      <c r="P22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8" zoomScaleNormal="100" workbookViewId="0">
      <selection activeCell="H11" sqref="H11:H30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336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7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2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1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5" zoomScaleNormal="100" workbookViewId="0">
      <selection activeCell="H11" sqref="H11:H33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337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7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0.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38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4" zoomScaleNormal="100" workbookViewId="0">
      <selection activeCell="H11" sqref="H11:H30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338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0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7.2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4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3" zoomScaleNormal="100" workbookViewId="0">
      <selection activeCell="H11" sqref="H11:H26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339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.7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3" zoomScaleNormal="100" workbookViewId="0">
      <selection activeCell="H11" sqref="H11:H26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340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9.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38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workbookViewId="0">
      <selection activeCell="H11" sqref="H11:H40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ROUND((SUM(I11:I36)+SUM(K11:K36))/2,0)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341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2.2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60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203" t="s">
        <v>342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33" customHeight="1" x14ac:dyDescent="0.25">
      <c r="A16" s="39">
        <v>2</v>
      </c>
      <c r="B16" s="40" t="s">
        <v>167</v>
      </c>
      <c r="C16" s="40" t="s">
        <v>168</v>
      </c>
      <c r="D16" s="40" t="s">
        <v>169</v>
      </c>
      <c r="E16" s="41">
        <v>30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171</v>
      </c>
      <c r="O16" s="40" t="s">
        <v>343</v>
      </c>
      <c r="P16" s="40" t="s">
        <v>214</v>
      </c>
    </row>
    <row r="17" spans="1:16" x14ac:dyDescent="0.25">
      <c r="A17" s="44"/>
      <c r="B17" s="45" t="s">
        <v>177</v>
      </c>
      <c r="C17" s="44" t="s">
        <v>344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157</v>
      </c>
      <c r="C20" s="38" t="s">
        <v>193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36.75" customHeight="1" x14ac:dyDescent="0.25">
      <c r="A21" s="39">
        <v>3</v>
      </c>
      <c r="B21" s="40" t="s">
        <v>202</v>
      </c>
      <c r="C21" s="40" t="s">
        <v>203</v>
      </c>
      <c r="D21" s="40" t="s">
        <v>169</v>
      </c>
      <c r="E21" s="41">
        <v>8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319</v>
      </c>
      <c r="P21" s="40" t="s">
        <v>331</v>
      </c>
    </row>
    <row r="22" spans="1:16" x14ac:dyDescent="0.25">
      <c r="A22" s="44"/>
      <c r="B22" s="45" t="s">
        <v>177</v>
      </c>
      <c r="C22" s="44" t="s">
        <v>321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322</v>
      </c>
      <c r="C23" s="38" t="s">
        <v>193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159</v>
      </c>
      <c r="C25" s="38" t="s">
        <v>258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1.25" customHeight="1" x14ac:dyDescent="0.25">
      <c r="A26" s="39">
        <v>4</v>
      </c>
      <c r="B26" s="40" t="s">
        <v>267</v>
      </c>
      <c r="C26" s="40" t="s">
        <v>268</v>
      </c>
      <c r="D26" s="40" t="s">
        <v>190</v>
      </c>
      <c r="E26" s="41">
        <v>98</v>
      </c>
      <c r="F26" s="42">
        <v>0</v>
      </c>
      <c r="G26" s="42">
        <f>ROUND(E26*F26,6)</f>
        <v>0</v>
      </c>
      <c r="H26" s="43"/>
      <c r="I26" s="43">
        <v>0</v>
      </c>
      <c r="J26" s="43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313</v>
      </c>
      <c r="P26" s="40" t="s">
        <v>345</v>
      </c>
    </row>
    <row r="27" spans="1:16" ht="22.5" x14ac:dyDescent="0.25">
      <c r="A27" s="44"/>
      <c r="B27" s="45" t="s">
        <v>177</v>
      </c>
      <c r="C27" s="44" t="s">
        <v>323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</row>
    <row r="28" spans="1:16" x14ac:dyDescent="0.25">
      <c r="A28" s="38"/>
      <c r="B28" s="38" t="s">
        <v>315</v>
      </c>
      <c r="C28" s="38" t="s">
        <v>258</v>
      </c>
      <c r="D28" s="38"/>
      <c r="E28" s="38"/>
      <c r="F28" s="38"/>
      <c r="G28" s="46">
        <f>SUM(G26:G27)</f>
        <v>0</v>
      </c>
      <c r="H28" s="38"/>
      <c r="I28" s="38">
        <f>SUM(I26:I27)</f>
        <v>0</v>
      </c>
      <c r="J28" s="38"/>
      <c r="K28" s="38">
        <f>SUM(K26:K27)</f>
        <v>0</v>
      </c>
      <c r="L28" s="38"/>
      <c r="M28" s="38"/>
      <c r="N28" s="38"/>
      <c r="O28" s="38"/>
      <c r="P28" s="38"/>
    </row>
    <row r="30" spans="1:16" x14ac:dyDescent="0.25">
      <c r="A30" s="38"/>
      <c r="B30" s="38" t="s">
        <v>39</v>
      </c>
      <c r="C30" s="38" t="s">
        <v>89</v>
      </c>
      <c r="D30" s="38"/>
      <c r="E30" s="38"/>
      <c r="F30" s="38"/>
      <c r="G30" s="38"/>
      <c r="H30" s="38"/>
      <c r="I30" s="38"/>
      <c r="J30" s="38"/>
      <c r="K30" s="38"/>
      <c r="L30" s="38"/>
      <c r="M30" s="38" t="s">
        <v>29</v>
      </c>
      <c r="N30" s="38"/>
      <c r="O30" s="38"/>
      <c r="P30" s="38"/>
    </row>
    <row r="31" spans="1:16" ht="37.5" customHeight="1" x14ac:dyDescent="0.25">
      <c r="A31" s="39">
        <v>5</v>
      </c>
      <c r="B31" s="40" t="s">
        <v>230</v>
      </c>
      <c r="C31" s="40" t="s">
        <v>231</v>
      </c>
      <c r="D31" s="40" t="s">
        <v>190</v>
      </c>
      <c r="E31" s="41">
        <v>98</v>
      </c>
      <c r="F31" s="42">
        <v>0</v>
      </c>
      <c r="G31" s="42">
        <f>ROUND(E31*F31,6)</f>
        <v>0</v>
      </c>
      <c r="H31" s="43"/>
      <c r="I31" s="43">
        <v>0</v>
      </c>
      <c r="J31" s="43"/>
      <c r="K31" s="43">
        <f>ROUND(E31*J31,2)</f>
        <v>0</v>
      </c>
      <c r="L31" s="40"/>
      <c r="M31" s="40" t="s">
        <v>170</v>
      </c>
      <c r="N31" s="40" t="s">
        <v>175</v>
      </c>
      <c r="O31" s="40" t="s">
        <v>316</v>
      </c>
      <c r="P31" s="40" t="s">
        <v>345</v>
      </c>
    </row>
    <row r="32" spans="1:16" x14ac:dyDescent="0.25">
      <c r="A32" s="44"/>
      <c r="B32" s="45" t="s">
        <v>177</v>
      </c>
      <c r="C32" s="44" t="s">
        <v>233</v>
      </c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</row>
    <row r="33" spans="1:16" ht="36.75" customHeight="1" x14ac:dyDescent="0.25">
      <c r="A33" s="39">
        <v>6</v>
      </c>
      <c r="B33" s="40" t="s">
        <v>346</v>
      </c>
      <c r="C33" s="40" t="s">
        <v>347</v>
      </c>
      <c r="D33" s="40" t="s">
        <v>190</v>
      </c>
      <c r="E33" s="41">
        <v>120</v>
      </c>
      <c r="F33" s="42">
        <v>0</v>
      </c>
      <c r="G33" s="42">
        <f>ROUND(E33*F33,6)</f>
        <v>0</v>
      </c>
      <c r="H33" s="43"/>
      <c r="I33" s="43">
        <v>0</v>
      </c>
      <c r="J33" s="43"/>
      <c r="K33" s="43">
        <f>ROUND(E33*J33,2)</f>
        <v>0</v>
      </c>
      <c r="L33" s="40"/>
      <c r="M33" s="40" t="s">
        <v>170</v>
      </c>
      <c r="N33" s="40" t="s">
        <v>175</v>
      </c>
      <c r="O33" s="40" t="s">
        <v>316</v>
      </c>
      <c r="P33" s="40" t="s">
        <v>348</v>
      </c>
    </row>
    <row r="34" spans="1:16" x14ac:dyDescent="0.25">
      <c r="A34" s="44"/>
      <c r="B34" s="45" t="s">
        <v>177</v>
      </c>
      <c r="C34" s="44" t="s">
        <v>349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</row>
    <row r="35" spans="1:16" x14ac:dyDescent="0.25">
      <c r="A35" s="38"/>
      <c r="B35" s="38" t="s">
        <v>38</v>
      </c>
      <c r="C35" s="38" t="s">
        <v>89</v>
      </c>
      <c r="D35" s="38"/>
      <c r="E35" s="38"/>
      <c r="F35" s="38"/>
      <c r="G35" s="46">
        <f>SUM(G31:G34)</f>
        <v>0</v>
      </c>
      <c r="H35" s="38"/>
      <c r="I35" s="38">
        <f>SUM(I31:I34)</f>
        <v>0</v>
      </c>
      <c r="J35" s="38"/>
      <c r="K35" s="38">
        <f>SUM(K31:K34)</f>
        <v>0</v>
      </c>
      <c r="L35" s="38"/>
      <c r="M35" s="38"/>
      <c r="N35" s="38"/>
      <c r="O35" s="38"/>
      <c r="P35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" right="0.7" top="0.75" bottom="0.75" header="0.3" footer="0.3"/>
  <pageSetup paperSize="9" scale="75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H11" sqref="H11:H21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350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16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330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8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331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12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332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5" zoomScaleNormal="100" workbookViewId="0">
      <selection activeCell="H11" sqref="H11:H29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351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1.2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2.7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0.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36" customHeight="1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3" zoomScaleNormal="100" workbookViewId="0">
      <selection activeCell="H11" sqref="H11:H26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352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9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1.2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31.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39.75" customHeight="1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9"/>
  <sheetViews>
    <sheetView zoomScaleNormal="100" zoomScaleSheetLayoutView="100" workbookViewId="0">
      <pane xSplit="3" ySplit="9" topLeftCell="D100" activePane="bottomRight" state="frozenSplit"/>
      <selection pane="topRight" activeCell="O1" sqref="O1"/>
      <selection pane="bottomLeft" activeCell="A19" sqref="A19"/>
      <selection pane="bottomRight" activeCell="J15" sqref="J15"/>
    </sheetView>
  </sheetViews>
  <sheetFormatPr defaultRowHeight="15" x14ac:dyDescent="0.25"/>
  <cols>
    <col min="1" max="1" width="5.140625" style="60" customWidth="1"/>
    <col min="2" max="2" width="15.42578125" style="60" customWidth="1"/>
    <col min="3" max="3" width="53.140625" style="60" customWidth="1"/>
    <col min="4" max="6" width="9.140625" style="60"/>
    <col min="7" max="7" width="12.7109375" style="60" customWidth="1"/>
    <col min="8" max="8" width="11.7109375" style="60" customWidth="1"/>
    <col min="9" max="9" width="12.42578125" style="60" customWidth="1"/>
    <col min="10" max="10" width="11" style="60" customWidth="1"/>
    <col min="11" max="11" width="21.42578125" style="60" customWidth="1"/>
    <col min="12" max="12" width="5.42578125" style="60" customWidth="1"/>
    <col min="13" max="13" width="9.140625" style="60" customWidth="1"/>
    <col min="14" max="14" width="8.85546875" style="59" customWidth="1"/>
    <col min="15" max="15" width="39.28515625" style="252" customWidth="1"/>
    <col min="16" max="16" width="39" style="60" customWidth="1"/>
    <col min="17" max="17" width="6.140625" style="60" hidden="1" customWidth="1"/>
    <col min="18" max="16384" width="9.140625" style="60"/>
  </cols>
  <sheetData>
    <row r="1" spans="1:18" ht="20.25" thickTop="1" thickBot="1" x14ac:dyDescent="0.3">
      <c r="A1" s="53" t="s">
        <v>8</v>
      </c>
      <c r="B1" s="54"/>
      <c r="C1" s="54"/>
      <c r="D1" s="55"/>
      <c r="E1" s="56"/>
      <c r="F1" s="56"/>
      <c r="G1" s="56"/>
      <c r="H1" s="57" t="s">
        <v>9</v>
      </c>
      <c r="I1" s="260" t="s">
        <v>0</v>
      </c>
      <c r="J1" s="261"/>
      <c r="K1" s="58">
        <f>SUM(I11:I551,K11:K551)/2</f>
        <v>0</v>
      </c>
      <c r="L1" s="241"/>
      <c r="M1" s="241"/>
    </row>
    <row r="2" spans="1:18" ht="16.5" thickTop="1" thickBot="1" x14ac:dyDescent="0.3">
      <c r="A2" s="61" t="s">
        <v>10</v>
      </c>
      <c r="B2" s="61"/>
      <c r="C2" s="62"/>
      <c r="D2" s="63"/>
      <c r="E2" s="64"/>
      <c r="F2" s="65"/>
      <c r="G2" s="63"/>
      <c r="H2" s="63"/>
      <c r="I2" s="63"/>
      <c r="J2" s="64"/>
      <c r="K2" s="66" t="s">
        <v>45</v>
      </c>
      <c r="L2" s="242"/>
      <c r="M2" s="242"/>
    </row>
    <row r="3" spans="1:18" x14ac:dyDescent="0.25">
      <c r="A3" s="67" t="s">
        <v>1</v>
      </c>
      <c r="B3" s="54"/>
      <c r="C3" s="68" t="s">
        <v>46</v>
      </c>
      <c r="D3" s="69"/>
      <c r="E3" s="70"/>
      <c r="F3" s="71"/>
      <c r="G3" s="69"/>
      <c r="H3" s="69"/>
      <c r="I3" s="54" t="s">
        <v>11</v>
      </c>
      <c r="J3" s="72" t="s">
        <v>27</v>
      </c>
      <c r="K3" s="70"/>
      <c r="L3" s="70"/>
      <c r="M3" s="70"/>
    </row>
    <row r="4" spans="1:18" x14ac:dyDescent="0.25">
      <c r="A4" s="67" t="s">
        <v>3</v>
      </c>
      <c r="B4" s="54"/>
      <c r="C4" s="73" t="s">
        <v>301</v>
      </c>
      <c r="D4" s="69"/>
      <c r="E4" s="70"/>
      <c r="F4" s="71"/>
      <c r="G4" s="69"/>
      <c r="H4" s="69"/>
      <c r="I4" s="67" t="s">
        <v>12</v>
      </c>
      <c r="J4" s="74" t="s">
        <v>300</v>
      </c>
      <c r="K4" s="70"/>
      <c r="L4" s="70"/>
      <c r="M4" s="70"/>
    </row>
    <row r="5" spans="1:18" ht="15.75" thickBot="1" x14ac:dyDescent="0.3">
      <c r="A5" s="75" t="s">
        <v>2</v>
      </c>
      <c r="B5" s="67"/>
      <c r="C5" s="76">
        <v>41859</v>
      </c>
      <c r="D5" s="69"/>
      <c r="E5" s="70"/>
      <c r="F5" s="71"/>
      <c r="G5" s="69"/>
      <c r="H5" s="69"/>
      <c r="I5" s="54" t="s">
        <v>13</v>
      </c>
      <c r="J5" s="77"/>
      <c r="K5" s="78" t="s">
        <v>27</v>
      </c>
      <c r="L5" s="78"/>
      <c r="M5" s="78"/>
    </row>
    <row r="6" spans="1:18" x14ac:dyDescent="0.25">
      <c r="A6" s="79" t="s">
        <v>14</v>
      </c>
      <c r="B6" s="80"/>
      <c r="C6" s="80"/>
      <c r="D6" s="80"/>
      <c r="E6" s="81"/>
      <c r="F6" s="82"/>
      <c r="G6" s="80"/>
      <c r="H6" s="267" t="s">
        <v>15</v>
      </c>
      <c r="I6" s="268"/>
      <c r="J6" s="268"/>
      <c r="K6" s="269"/>
      <c r="L6" s="204"/>
      <c r="M6" s="235"/>
      <c r="N6" s="262" t="s">
        <v>49</v>
      </c>
      <c r="O6" s="253"/>
      <c r="P6" s="83"/>
      <c r="Q6" s="218" t="s">
        <v>48</v>
      </c>
    </row>
    <row r="7" spans="1:18" x14ac:dyDescent="0.25">
      <c r="A7" s="84" t="s">
        <v>6</v>
      </c>
      <c r="B7" s="85" t="s">
        <v>16</v>
      </c>
      <c r="C7" s="86"/>
      <c r="D7" s="85" t="s">
        <v>17</v>
      </c>
      <c r="E7" s="87"/>
      <c r="F7" s="88" t="s">
        <v>18</v>
      </c>
      <c r="G7" s="85" t="s">
        <v>19</v>
      </c>
      <c r="H7" s="89" t="s">
        <v>20</v>
      </c>
      <c r="I7" s="90"/>
      <c r="J7" s="265" t="s">
        <v>21</v>
      </c>
      <c r="K7" s="266"/>
      <c r="L7" s="205"/>
      <c r="M7" s="236" t="s">
        <v>149</v>
      </c>
      <c r="N7" s="263"/>
      <c r="O7" s="217" t="s">
        <v>151</v>
      </c>
      <c r="P7" s="91" t="s">
        <v>47</v>
      </c>
      <c r="Q7" s="219"/>
    </row>
    <row r="8" spans="1:18" x14ac:dyDescent="0.25">
      <c r="A8" s="92" t="s">
        <v>22</v>
      </c>
      <c r="B8" s="93" t="s">
        <v>23</v>
      </c>
      <c r="C8" s="93" t="s">
        <v>24</v>
      </c>
      <c r="D8" s="93" t="s">
        <v>25</v>
      </c>
      <c r="E8" s="94" t="s">
        <v>4</v>
      </c>
      <c r="F8" s="95" t="s">
        <v>26</v>
      </c>
      <c r="G8" s="93" t="s">
        <v>26</v>
      </c>
      <c r="H8" s="96" t="s">
        <v>18</v>
      </c>
      <c r="I8" s="93" t="s">
        <v>5</v>
      </c>
      <c r="J8" s="96" t="s">
        <v>18</v>
      </c>
      <c r="K8" s="181" t="s">
        <v>5</v>
      </c>
      <c r="L8" s="206"/>
      <c r="M8" s="237"/>
      <c r="N8" s="264"/>
      <c r="O8" s="217"/>
      <c r="P8" s="91"/>
      <c r="Q8" s="219"/>
    </row>
    <row r="9" spans="1:18" ht="15.75" thickBot="1" x14ac:dyDescent="0.3">
      <c r="A9" s="97"/>
      <c r="B9" s="98">
        <v>1</v>
      </c>
      <c r="C9" s="98">
        <v>2</v>
      </c>
      <c r="D9" s="98">
        <v>3</v>
      </c>
      <c r="E9" s="98">
        <v>4</v>
      </c>
      <c r="F9" s="99">
        <v>5</v>
      </c>
      <c r="G9" s="98">
        <v>6</v>
      </c>
      <c r="H9" s="98">
        <v>7</v>
      </c>
      <c r="I9" s="98">
        <v>8</v>
      </c>
      <c r="J9" s="99">
        <v>9</v>
      </c>
      <c r="K9" s="182">
        <v>10</v>
      </c>
      <c r="L9" s="207"/>
      <c r="M9" s="238">
        <v>12</v>
      </c>
      <c r="N9" s="230">
        <v>13</v>
      </c>
      <c r="O9" s="100">
        <v>14</v>
      </c>
      <c r="P9" s="101">
        <v>15</v>
      </c>
      <c r="Q9" s="220">
        <v>13</v>
      </c>
    </row>
    <row r="10" spans="1:18" x14ac:dyDescent="0.25">
      <c r="A10" s="183"/>
      <c r="B10" s="184"/>
      <c r="C10" s="184"/>
      <c r="D10" s="184"/>
      <c r="E10" s="184"/>
      <c r="F10" s="184"/>
      <c r="G10" s="184"/>
      <c r="H10" s="184"/>
      <c r="I10" s="184"/>
      <c r="J10" s="184"/>
      <c r="K10" s="185"/>
      <c r="L10" s="184"/>
      <c r="M10" s="239"/>
      <c r="N10" s="231"/>
      <c r="O10" s="254"/>
      <c r="P10" s="102"/>
      <c r="Q10" s="221"/>
    </row>
    <row r="11" spans="1:18" x14ac:dyDescent="0.25">
      <c r="A11" s="186" t="s">
        <v>28</v>
      </c>
      <c r="B11" s="104">
        <v>1</v>
      </c>
      <c r="C11" s="103" t="s">
        <v>7</v>
      </c>
      <c r="D11" s="105"/>
      <c r="E11" s="106"/>
      <c r="F11" s="107"/>
      <c r="G11" s="108"/>
      <c r="H11" s="105"/>
      <c r="I11" s="109"/>
      <c r="J11" s="105"/>
      <c r="K11" s="187"/>
      <c r="L11" s="208"/>
      <c r="M11" s="109"/>
      <c r="N11" s="232"/>
      <c r="O11" s="216"/>
      <c r="P11" s="110"/>
      <c r="Q11" s="222"/>
    </row>
    <row r="12" spans="1:18" s="133" customFormat="1" ht="22.5" x14ac:dyDescent="0.25">
      <c r="A12" s="111">
        <v>1</v>
      </c>
      <c r="B12" s="112" t="s">
        <v>417</v>
      </c>
      <c r="C12" s="113" t="s">
        <v>419</v>
      </c>
      <c r="D12" s="114" t="s">
        <v>58</v>
      </c>
      <c r="E12" s="115">
        <v>59476</v>
      </c>
      <c r="F12" s="116"/>
      <c r="G12" s="117">
        <f t="shared" ref="G12:G48" si="0">(E12*F12)</f>
        <v>0</v>
      </c>
      <c r="H12" s="118"/>
      <c r="I12" s="119">
        <f t="shared" ref="I12:I48" si="1">(E12*H12)</f>
        <v>0</v>
      </c>
      <c r="J12" s="118"/>
      <c r="K12" s="120">
        <f t="shared" ref="K12:K48" si="2">(E12*J12)</f>
        <v>0</v>
      </c>
      <c r="L12" s="209"/>
      <c r="M12" s="119"/>
      <c r="N12" s="244" t="s">
        <v>521</v>
      </c>
      <c r="O12" s="251" t="s">
        <v>519</v>
      </c>
      <c r="P12" s="228" t="s">
        <v>418</v>
      </c>
      <c r="Q12" s="223"/>
      <c r="R12" s="146"/>
    </row>
    <row r="13" spans="1:18" s="133" customFormat="1" ht="22.5" x14ac:dyDescent="0.25">
      <c r="A13" s="111">
        <v>2</v>
      </c>
      <c r="B13" s="112" t="s">
        <v>92</v>
      </c>
      <c r="C13" s="113" t="s">
        <v>93</v>
      </c>
      <c r="D13" s="114" t="s">
        <v>52</v>
      </c>
      <c r="E13" s="115">
        <v>60</v>
      </c>
      <c r="F13" s="116"/>
      <c r="G13" s="117">
        <f t="shared" si="0"/>
        <v>0</v>
      </c>
      <c r="H13" s="118"/>
      <c r="I13" s="119">
        <f t="shared" si="1"/>
        <v>0</v>
      </c>
      <c r="J13" s="118"/>
      <c r="K13" s="120">
        <f t="shared" si="2"/>
        <v>0</v>
      </c>
      <c r="L13" s="209"/>
      <c r="M13" s="119"/>
      <c r="N13" s="244" t="s">
        <v>521</v>
      </c>
      <c r="O13" s="251" t="s">
        <v>519</v>
      </c>
      <c r="P13" s="228" t="s">
        <v>418</v>
      </c>
      <c r="Q13" s="223"/>
      <c r="R13" s="146"/>
    </row>
    <row r="14" spans="1:18" s="133" customFormat="1" ht="22.5" x14ac:dyDescent="0.25">
      <c r="A14" s="111">
        <v>3</v>
      </c>
      <c r="B14" s="112" t="s">
        <v>420</v>
      </c>
      <c r="C14" s="113" t="s">
        <v>421</v>
      </c>
      <c r="D14" s="114" t="s">
        <v>58</v>
      </c>
      <c r="E14" s="115">
        <f>0.4*E12</f>
        <v>23790.400000000001</v>
      </c>
      <c r="F14" s="116"/>
      <c r="G14" s="117">
        <f t="shared" si="0"/>
        <v>0</v>
      </c>
      <c r="H14" s="118"/>
      <c r="I14" s="119">
        <f>(E14*H14)</f>
        <v>0</v>
      </c>
      <c r="J14" s="118"/>
      <c r="K14" s="120">
        <f>(E14*J14)</f>
        <v>0</v>
      </c>
      <c r="L14" s="209"/>
      <c r="M14" s="119"/>
      <c r="N14" s="244" t="s">
        <v>521</v>
      </c>
      <c r="O14" s="251" t="s">
        <v>520</v>
      </c>
      <c r="P14" s="228" t="s">
        <v>418</v>
      </c>
      <c r="Q14" s="223"/>
      <c r="R14" s="146"/>
    </row>
    <row r="15" spans="1:18" s="133" customFormat="1" ht="22.5" x14ac:dyDescent="0.25">
      <c r="A15" s="111">
        <v>4</v>
      </c>
      <c r="B15" s="112" t="s">
        <v>422</v>
      </c>
      <c r="C15" s="113" t="s">
        <v>423</v>
      </c>
      <c r="D15" s="114" t="s">
        <v>91</v>
      </c>
      <c r="E15" s="115">
        <f>0.0075*E14</f>
        <v>178.428</v>
      </c>
      <c r="F15" s="116"/>
      <c r="G15" s="117">
        <f t="shared" si="0"/>
        <v>0</v>
      </c>
      <c r="H15" s="118"/>
      <c r="I15" s="119">
        <f>(E15*H15)</f>
        <v>0</v>
      </c>
      <c r="J15" s="118"/>
      <c r="K15" s="120">
        <f>(E15*J15)</f>
        <v>0</v>
      </c>
      <c r="L15" s="209"/>
      <c r="M15" s="119"/>
      <c r="N15" s="244" t="s">
        <v>522</v>
      </c>
      <c r="O15" s="251" t="s">
        <v>519</v>
      </c>
      <c r="P15" s="228" t="s">
        <v>418</v>
      </c>
      <c r="Q15" s="223"/>
      <c r="R15" s="146"/>
    </row>
    <row r="16" spans="1:18" s="133" customFormat="1" ht="22.5" x14ac:dyDescent="0.25">
      <c r="A16" s="111">
        <v>5</v>
      </c>
      <c r="B16" s="112" t="s">
        <v>54</v>
      </c>
      <c r="C16" s="113" t="s">
        <v>55</v>
      </c>
      <c r="D16" s="114" t="s">
        <v>51</v>
      </c>
      <c r="E16" s="115">
        <v>539.6</v>
      </c>
      <c r="F16" s="116"/>
      <c r="G16" s="117">
        <f t="shared" si="0"/>
        <v>0</v>
      </c>
      <c r="H16" s="118"/>
      <c r="I16" s="119">
        <f t="shared" si="1"/>
        <v>0</v>
      </c>
      <c r="J16" s="118"/>
      <c r="K16" s="120">
        <f t="shared" si="2"/>
        <v>0</v>
      </c>
      <c r="L16" s="209"/>
      <c r="M16" s="119"/>
      <c r="N16" s="244" t="s">
        <v>522</v>
      </c>
      <c r="O16" s="251" t="s">
        <v>519</v>
      </c>
      <c r="P16" s="228" t="s">
        <v>418</v>
      </c>
      <c r="Q16" s="223"/>
      <c r="R16" s="146"/>
    </row>
    <row r="17" spans="1:18" s="133" customFormat="1" ht="22.5" x14ac:dyDescent="0.25">
      <c r="A17" s="111">
        <v>6</v>
      </c>
      <c r="B17" s="112" t="s">
        <v>424</v>
      </c>
      <c r="C17" s="113" t="s">
        <v>425</v>
      </c>
      <c r="D17" s="114" t="s">
        <v>51</v>
      </c>
      <c r="E17" s="115">
        <v>6161.1</v>
      </c>
      <c r="F17" s="116"/>
      <c r="G17" s="117">
        <f t="shared" si="0"/>
        <v>0</v>
      </c>
      <c r="H17" s="118"/>
      <c r="I17" s="119">
        <f t="shared" si="1"/>
        <v>0</v>
      </c>
      <c r="J17" s="118"/>
      <c r="K17" s="120">
        <f t="shared" si="2"/>
        <v>0</v>
      </c>
      <c r="L17" s="209"/>
      <c r="M17" s="119"/>
      <c r="N17" s="244" t="s">
        <v>522</v>
      </c>
      <c r="O17" s="251" t="s">
        <v>519</v>
      </c>
      <c r="P17" s="228" t="s">
        <v>418</v>
      </c>
      <c r="Q17" s="223"/>
      <c r="R17" s="146"/>
    </row>
    <row r="18" spans="1:18" s="133" customFormat="1" ht="22.5" x14ac:dyDescent="0.25">
      <c r="A18" s="111">
        <v>7</v>
      </c>
      <c r="B18" s="112" t="s">
        <v>426</v>
      </c>
      <c r="C18" s="113" t="s">
        <v>427</v>
      </c>
      <c r="D18" s="114" t="s">
        <v>51</v>
      </c>
      <c r="E18" s="115">
        <f>E17</f>
        <v>6161.1</v>
      </c>
      <c r="F18" s="116"/>
      <c r="G18" s="117">
        <f t="shared" si="0"/>
        <v>0</v>
      </c>
      <c r="H18" s="118"/>
      <c r="I18" s="119">
        <f t="shared" si="1"/>
        <v>0</v>
      </c>
      <c r="J18" s="118"/>
      <c r="K18" s="120">
        <f t="shared" si="2"/>
        <v>0</v>
      </c>
      <c r="L18" s="209"/>
      <c r="M18" s="119"/>
      <c r="N18" s="244" t="s">
        <v>522</v>
      </c>
      <c r="O18" s="251" t="s">
        <v>523</v>
      </c>
      <c r="P18" s="228" t="s">
        <v>418</v>
      </c>
      <c r="Q18" s="223"/>
      <c r="R18" s="146"/>
    </row>
    <row r="19" spans="1:18" s="133" customFormat="1" ht="22.5" x14ac:dyDescent="0.25">
      <c r="A19" s="111">
        <v>8</v>
      </c>
      <c r="B19" s="112" t="s">
        <v>428</v>
      </c>
      <c r="C19" s="113" t="s">
        <v>429</v>
      </c>
      <c r="D19" s="114" t="s">
        <v>51</v>
      </c>
      <c r="E19" s="115">
        <f>E17</f>
        <v>6161.1</v>
      </c>
      <c r="F19" s="116"/>
      <c r="G19" s="117">
        <f t="shared" si="0"/>
        <v>0</v>
      </c>
      <c r="H19" s="118"/>
      <c r="I19" s="119">
        <f t="shared" si="1"/>
        <v>0</v>
      </c>
      <c r="J19" s="118"/>
      <c r="K19" s="120">
        <f t="shared" si="2"/>
        <v>0</v>
      </c>
      <c r="L19" s="209"/>
      <c r="M19" s="119"/>
      <c r="N19" s="244" t="s">
        <v>522</v>
      </c>
      <c r="O19" s="251" t="s">
        <v>523</v>
      </c>
      <c r="P19" s="228" t="s">
        <v>418</v>
      </c>
      <c r="Q19" s="223"/>
      <c r="R19" s="146"/>
    </row>
    <row r="20" spans="1:18" s="133" customFormat="1" ht="22.5" x14ac:dyDescent="0.25">
      <c r="A20" s="111">
        <v>9</v>
      </c>
      <c r="B20" s="112" t="s">
        <v>430</v>
      </c>
      <c r="C20" s="113" t="s">
        <v>431</v>
      </c>
      <c r="D20" s="114" t="s">
        <v>51</v>
      </c>
      <c r="E20" s="115">
        <v>1552.6</v>
      </c>
      <c r="F20" s="116">
        <v>1.7330000000000002E-2</v>
      </c>
      <c r="G20" s="117">
        <f t="shared" si="0"/>
        <v>26.906558</v>
      </c>
      <c r="H20" s="118"/>
      <c r="I20" s="119">
        <f t="shared" si="1"/>
        <v>0</v>
      </c>
      <c r="J20" s="118"/>
      <c r="K20" s="120">
        <f t="shared" si="2"/>
        <v>0</v>
      </c>
      <c r="L20" s="209"/>
      <c r="M20" s="119"/>
      <c r="N20" s="244" t="s">
        <v>522</v>
      </c>
      <c r="O20" s="251" t="s">
        <v>519</v>
      </c>
      <c r="P20" s="228" t="s">
        <v>418</v>
      </c>
      <c r="Q20" s="223"/>
      <c r="R20" s="146"/>
    </row>
    <row r="21" spans="1:18" s="133" customFormat="1" ht="22.5" x14ac:dyDescent="0.25">
      <c r="A21" s="111">
        <v>10</v>
      </c>
      <c r="B21" s="112" t="s">
        <v>432</v>
      </c>
      <c r="C21" s="113" t="s">
        <v>433</v>
      </c>
      <c r="D21" s="114" t="s">
        <v>51</v>
      </c>
      <c r="E21" s="115">
        <f>E20</f>
        <v>1552.6</v>
      </c>
      <c r="F21" s="116"/>
      <c r="G21" s="117">
        <f t="shared" si="0"/>
        <v>0</v>
      </c>
      <c r="H21" s="118"/>
      <c r="I21" s="119">
        <f t="shared" ref="I21" si="3">(E21*H21)</f>
        <v>0</v>
      </c>
      <c r="J21" s="118"/>
      <c r="K21" s="120">
        <f t="shared" ref="K21" si="4">(E21*J21)</f>
        <v>0</v>
      </c>
      <c r="L21" s="209"/>
      <c r="M21" s="119"/>
      <c r="N21" s="244" t="s">
        <v>522</v>
      </c>
      <c r="O21" s="251" t="s">
        <v>523</v>
      </c>
      <c r="P21" s="228" t="s">
        <v>418</v>
      </c>
      <c r="Q21" s="223"/>
      <c r="R21" s="146"/>
    </row>
    <row r="22" spans="1:18" s="133" customFormat="1" ht="22.5" x14ac:dyDescent="0.25">
      <c r="A22" s="111">
        <v>11</v>
      </c>
      <c r="B22" s="112">
        <v>132202501</v>
      </c>
      <c r="C22" s="113" t="s">
        <v>99</v>
      </c>
      <c r="D22" s="114" t="s">
        <v>51</v>
      </c>
      <c r="E22" s="115">
        <v>817.6</v>
      </c>
      <c r="F22" s="116"/>
      <c r="G22" s="117">
        <f t="shared" si="0"/>
        <v>0</v>
      </c>
      <c r="H22" s="118"/>
      <c r="I22" s="119">
        <f t="shared" si="1"/>
        <v>0</v>
      </c>
      <c r="J22" s="118"/>
      <c r="K22" s="120">
        <f t="shared" si="2"/>
        <v>0</v>
      </c>
      <c r="L22" s="209"/>
      <c r="M22" s="119"/>
      <c r="N22" s="244" t="s">
        <v>522</v>
      </c>
      <c r="O22" s="251" t="s">
        <v>519</v>
      </c>
      <c r="P22" s="228" t="s">
        <v>418</v>
      </c>
      <c r="Q22" s="223"/>
      <c r="R22" s="146"/>
    </row>
    <row r="23" spans="1:18" s="133" customFormat="1" ht="22.5" x14ac:dyDescent="0.25">
      <c r="A23" s="111">
        <v>12</v>
      </c>
      <c r="B23" s="112" t="s">
        <v>434</v>
      </c>
      <c r="C23" s="113" t="s">
        <v>435</v>
      </c>
      <c r="D23" s="114" t="s">
        <v>51</v>
      </c>
      <c r="E23" s="115">
        <f>E22</f>
        <v>817.6</v>
      </c>
      <c r="F23" s="116"/>
      <c r="G23" s="117">
        <f t="shared" si="0"/>
        <v>0</v>
      </c>
      <c r="H23" s="118"/>
      <c r="I23" s="119">
        <f t="shared" ref="I23" si="5">(E23*H23)</f>
        <v>0</v>
      </c>
      <c r="J23" s="118"/>
      <c r="K23" s="120">
        <f t="shared" si="2"/>
        <v>0</v>
      </c>
      <c r="L23" s="209"/>
      <c r="M23" s="119"/>
      <c r="N23" s="244" t="s">
        <v>522</v>
      </c>
      <c r="O23" s="251" t="s">
        <v>523</v>
      </c>
      <c r="P23" s="228" t="s">
        <v>418</v>
      </c>
      <c r="Q23" s="223"/>
      <c r="R23" s="146"/>
    </row>
    <row r="24" spans="1:18" s="133" customFormat="1" ht="22.5" x14ac:dyDescent="0.25">
      <c r="A24" s="111">
        <v>13</v>
      </c>
      <c r="B24" s="112" t="s">
        <v>100</v>
      </c>
      <c r="C24" s="113" t="s">
        <v>101</v>
      </c>
      <c r="D24" s="114" t="s">
        <v>51</v>
      </c>
      <c r="E24" s="115">
        <v>414.9</v>
      </c>
      <c r="F24" s="116"/>
      <c r="G24" s="117">
        <f t="shared" si="0"/>
        <v>0</v>
      </c>
      <c r="H24" s="118"/>
      <c r="I24" s="119">
        <f t="shared" si="1"/>
        <v>0</v>
      </c>
      <c r="J24" s="118"/>
      <c r="K24" s="120">
        <f t="shared" si="2"/>
        <v>0</v>
      </c>
      <c r="L24" s="209"/>
      <c r="M24" s="119"/>
      <c r="N24" s="244" t="s">
        <v>522</v>
      </c>
      <c r="O24" s="251" t="s">
        <v>519</v>
      </c>
      <c r="P24" s="228" t="s">
        <v>418</v>
      </c>
      <c r="Q24" s="223"/>
      <c r="R24" s="146"/>
    </row>
    <row r="25" spans="1:18" s="133" customFormat="1" ht="22.5" x14ac:dyDescent="0.25">
      <c r="A25" s="111">
        <v>14</v>
      </c>
      <c r="B25" s="112" t="s">
        <v>436</v>
      </c>
      <c r="C25" s="113" t="s">
        <v>437</v>
      </c>
      <c r="D25" s="114" t="s">
        <v>51</v>
      </c>
      <c r="E25" s="115">
        <f>E24</f>
        <v>414.9</v>
      </c>
      <c r="F25" s="116"/>
      <c r="G25" s="117">
        <f t="shared" si="0"/>
        <v>0</v>
      </c>
      <c r="H25" s="118"/>
      <c r="I25" s="119">
        <f t="shared" ref="I25" si="6">(E25*H25)</f>
        <v>0</v>
      </c>
      <c r="J25" s="118"/>
      <c r="K25" s="120">
        <f t="shared" ref="K25" si="7">(E25*J25)</f>
        <v>0</v>
      </c>
      <c r="L25" s="209"/>
      <c r="M25" s="119"/>
      <c r="N25" s="244" t="s">
        <v>522</v>
      </c>
      <c r="O25" s="251" t="s">
        <v>523</v>
      </c>
      <c r="P25" s="228" t="s">
        <v>418</v>
      </c>
      <c r="Q25" s="223"/>
      <c r="R25" s="146"/>
    </row>
    <row r="26" spans="1:18" s="133" customFormat="1" ht="22.5" x14ac:dyDescent="0.25">
      <c r="A26" s="111">
        <v>15</v>
      </c>
      <c r="B26" s="112" t="s">
        <v>438</v>
      </c>
      <c r="C26" s="113" t="s">
        <v>439</v>
      </c>
      <c r="D26" s="114" t="s">
        <v>51</v>
      </c>
      <c r="E26" s="115">
        <v>176.4</v>
      </c>
      <c r="F26" s="116"/>
      <c r="G26" s="117">
        <f t="shared" si="0"/>
        <v>0</v>
      </c>
      <c r="H26" s="118"/>
      <c r="I26" s="119">
        <f t="shared" si="1"/>
        <v>0</v>
      </c>
      <c r="J26" s="118"/>
      <c r="K26" s="120">
        <f t="shared" si="2"/>
        <v>0</v>
      </c>
      <c r="L26" s="209"/>
      <c r="M26" s="119"/>
      <c r="N26" s="244" t="s">
        <v>522</v>
      </c>
      <c r="O26" s="251" t="s">
        <v>519</v>
      </c>
      <c r="P26" s="228" t="s">
        <v>418</v>
      </c>
      <c r="Q26" s="223"/>
      <c r="R26" s="146"/>
    </row>
    <row r="27" spans="1:18" s="133" customFormat="1" ht="22.5" x14ac:dyDescent="0.25">
      <c r="A27" s="111">
        <v>16</v>
      </c>
      <c r="B27" s="112" t="s">
        <v>440</v>
      </c>
      <c r="C27" s="113" t="s">
        <v>441</v>
      </c>
      <c r="D27" s="114" t="s">
        <v>51</v>
      </c>
      <c r="E27" s="115">
        <v>74</v>
      </c>
      <c r="F27" s="116">
        <v>1.7051E-2</v>
      </c>
      <c r="G27" s="117">
        <f t="shared" si="0"/>
        <v>1.261774</v>
      </c>
      <c r="H27" s="118"/>
      <c r="I27" s="119">
        <f t="shared" si="1"/>
        <v>0</v>
      </c>
      <c r="J27" s="118"/>
      <c r="K27" s="120">
        <f t="shared" si="2"/>
        <v>0</v>
      </c>
      <c r="L27" s="209"/>
      <c r="M27" s="119"/>
      <c r="N27" s="244" t="s">
        <v>522</v>
      </c>
      <c r="O27" s="251" t="s">
        <v>519</v>
      </c>
      <c r="P27" s="228" t="s">
        <v>418</v>
      </c>
      <c r="Q27" s="223"/>
      <c r="R27" s="146"/>
    </row>
    <row r="28" spans="1:18" s="152" customFormat="1" ht="22.5" x14ac:dyDescent="0.25">
      <c r="A28" s="111">
        <v>17</v>
      </c>
      <c r="B28" s="147" t="s">
        <v>56</v>
      </c>
      <c r="C28" s="148" t="s">
        <v>57</v>
      </c>
      <c r="D28" s="149" t="s">
        <v>58</v>
      </c>
      <c r="E28" s="115">
        <f>14.1+24.6+223+86.7</f>
        <v>348.4</v>
      </c>
      <c r="F28" s="150">
        <v>8.3900000000000001E-4</v>
      </c>
      <c r="G28" s="117">
        <f t="shared" si="0"/>
        <v>0.2923076</v>
      </c>
      <c r="H28" s="118"/>
      <c r="I28" s="119">
        <f t="shared" si="1"/>
        <v>0</v>
      </c>
      <c r="J28" s="118"/>
      <c r="K28" s="120">
        <f t="shared" si="2"/>
        <v>0</v>
      </c>
      <c r="L28" s="209"/>
      <c r="M28" s="119"/>
      <c r="N28" s="244" t="s">
        <v>522</v>
      </c>
      <c r="O28" s="255" t="s">
        <v>524</v>
      </c>
      <c r="P28" s="229" t="s">
        <v>442</v>
      </c>
      <c r="Q28" s="224"/>
      <c r="R28" s="151"/>
    </row>
    <row r="29" spans="1:18" s="152" customFormat="1" ht="22.5" x14ac:dyDescent="0.25">
      <c r="A29" s="111">
        <v>18</v>
      </c>
      <c r="B29" s="147" t="s">
        <v>59</v>
      </c>
      <c r="C29" s="148" t="s">
        <v>60</v>
      </c>
      <c r="D29" s="149" t="s">
        <v>58</v>
      </c>
      <c r="E29" s="115">
        <f>E28</f>
        <v>348.4</v>
      </c>
      <c r="F29" s="150"/>
      <c r="G29" s="117">
        <f t="shared" si="0"/>
        <v>0</v>
      </c>
      <c r="H29" s="118"/>
      <c r="I29" s="119">
        <f t="shared" si="1"/>
        <v>0</v>
      </c>
      <c r="J29" s="118"/>
      <c r="K29" s="120">
        <f t="shared" si="2"/>
        <v>0</v>
      </c>
      <c r="L29" s="209"/>
      <c r="M29" s="119"/>
      <c r="N29" s="244" t="s">
        <v>522</v>
      </c>
      <c r="O29" s="255" t="s">
        <v>525</v>
      </c>
      <c r="P29" s="229" t="s">
        <v>443</v>
      </c>
      <c r="Q29" s="224"/>
      <c r="R29" s="151"/>
    </row>
    <row r="30" spans="1:18" s="133" customFormat="1" ht="45" x14ac:dyDescent="0.25">
      <c r="A30" s="111">
        <v>19</v>
      </c>
      <c r="B30" s="112" t="s">
        <v>102</v>
      </c>
      <c r="C30" s="113" t="s">
        <v>103</v>
      </c>
      <c r="D30" s="114" t="s">
        <v>51</v>
      </c>
      <c r="E30" s="115">
        <f>E17+E22+E24</f>
        <v>7393.6</v>
      </c>
      <c r="F30" s="116"/>
      <c r="G30" s="117">
        <f t="shared" si="0"/>
        <v>0</v>
      </c>
      <c r="H30" s="118"/>
      <c r="I30" s="119">
        <f t="shared" si="1"/>
        <v>0</v>
      </c>
      <c r="J30" s="118"/>
      <c r="K30" s="120">
        <f t="shared" si="2"/>
        <v>0</v>
      </c>
      <c r="L30" s="209"/>
      <c r="M30" s="119"/>
      <c r="N30" s="244" t="s">
        <v>522</v>
      </c>
      <c r="O30" s="251" t="s">
        <v>526</v>
      </c>
      <c r="P30" s="228" t="s">
        <v>444</v>
      </c>
      <c r="Q30" s="223"/>
      <c r="R30" s="146"/>
    </row>
    <row r="31" spans="1:18" s="133" customFormat="1" ht="45" x14ac:dyDescent="0.25">
      <c r="A31" s="111">
        <v>20</v>
      </c>
      <c r="B31" s="112" t="s">
        <v>126</v>
      </c>
      <c r="C31" s="113" t="s">
        <v>127</v>
      </c>
      <c r="D31" s="114" t="s">
        <v>51</v>
      </c>
      <c r="E31" s="115">
        <f>E30*25</f>
        <v>184840</v>
      </c>
      <c r="F31" s="116"/>
      <c r="G31" s="117">
        <f t="shared" si="0"/>
        <v>0</v>
      </c>
      <c r="H31" s="118"/>
      <c r="I31" s="119">
        <f t="shared" si="1"/>
        <v>0</v>
      </c>
      <c r="J31" s="118"/>
      <c r="K31" s="120">
        <f t="shared" si="2"/>
        <v>0</v>
      </c>
      <c r="L31" s="209"/>
      <c r="M31" s="119"/>
      <c r="N31" s="244" t="s">
        <v>522</v>
      </c>
      <c r="O31" s="251" t="s">
        <v>527</v>
      </c>
      <c r="P31" s="228" t="s">
        <v>517</v>
      </c>
      <c r="Q31" s="223"/>
      <c r="R31" s="146"/>
    </row>
    <row r="32" spans="1:18" s="133" customFormat="1" ht="45" x14ac:dyDescent="0.25">
      <c r="A32" s="111">
        <v>21</v>
      </c>
      <c r="B32" s="112" t="s">
        <v>104</v>
      </c>
      <c r="C32" s="113" t="s">
        <v>105</v>
      </c>
      <c r="D32" s="114" t="s">
        <v>51</v>
      </c>
      <c r="E32" s="115">
        <f>E20+E26+E27</f>
        <v>1803</v>
      </c>
      <c r="F32" s="116"/>
      <c r="G32" s="117">
        <f t="shared" si="0"/>
        <v>0</v>
      </c>
      <c r="H32" s="118"/>
      <c r="I32" s="119">
        <f t="shared" si="1"/>
        <v>0</v>
      </c>
      <c r="J32" s="118"/>
      <c r="K32" s="120">
        <f t="shared" si="2"/>
        <v>0</v>
      </c>
      <c r="L32" s="209"/>
      <c r="M32" s="119"/>
      <c r="N32" s="244" t="s">
        <v>522</v>
      </c>
      <c r="O32" s="251" t="s">
        <v>526</v>
      </c>
      <c r="P32" s="228" t="s">
        <v>445</v>
      </c>
      <c r="Q32" s="223"/>
      <c r="R32" s="146"/>
    </row>
    <row r="33" spans="1:18" s="133" customFormat="1" ht="45" x14ac:dyDescent="0.25">
      <c r="A33" s="111">
        <v>22</v>
      </c>
      <c r="B33" s="112" t="s">
        <v>128</v>
      </c>
      <c r="C33" s="113" t="s">
        <v>129</v>
      </c>
      <c r="D33" s="114" t="s">
        <v>51</v>
      </c>
      <c r="E33" s="115">
        <f>25*E32</f>
        <v>45075</v>
      </c>
      <c r="F33" s="116"/>
      <c r="G33" s="117">
        <f t="shared" si="0"/>
        <v>0</v>
      </c>
      <c r="H33" s="118"/>
      <c r="I33" s="119">
        <f t="shared" si="1"/>
        <v>0</v>
      </c>
      <c r="J33" s="118"/>
      <c r="K33" s="120">
        <f t="shared" si="2"/>
        <v>0</v>
      </c>
      <c r="L33" s="209"/>
      <c r="M33" s="119"/>
      <c r="N33" s="244" t="s">
        <v>522</v>
      </c>
      <c r="O33" s="251" t="s">
        <v>527</v>
      </c>
      <c r="P33" s="228" t="s">
        <v>518</v>
      </c>
      <c r="Q33" s="223"/>
      <c r="R33" s="146"/>
    </row>
    <row r="34" spans="1:18" s="133" customFormat="1" ht="45" x14ac:dyDescent="0.25">
      <c r="A34" s="111">
        <v>23</v>
      </c>
      <c r="B34" s="112" t="s">
        <v>106</v>
      </c>
      <c r="C34" s="113" t="s">
        <v>61</v>
      </c>
      <c r="D34" s="114" t="s">
        <v>51</v>
      </c>
      <c r="E34" s="115">
        <f>E30</f>
        <v>7393.6</v>
      </c>
      <c r="F34" s="116"/>
      <c r="G34" s="117">
        <f t="shared" si="0"/>
        <v>0</v>
      </c>
      <c r="H34" s="118"/>
      <c r="I34" s="119">
        <f t="shared" si="1"/>
        <v>0</v>
      </c>
      <c r="J34" s="118"/>
      <c r="K34" s="120">
        <f t="shared" si="2"/>
        <v>0</v>
      </c>
      <c r="L34" s="209"/>
      <c r="M34" s="119"/>
      <c r="N34" s="244" t="s">
        <v>522</v>
      </c>
      <c r="O34" s="251" t="s">
        <v>528</v>
      </c>
      <c r="P34" s="228" t="s">
        <v>446</v>
      </c>
      <c r="Q34" s="223"/>
      <c r="R34" s="146"/>
    </row>
    <row r="35" spans="1:18" s="133" customFormat="1" ht="45" x14ac:dyDescent="0.25">
      <c r="A35" s="111">
        <v>24</v>
      </c>
      <c r="B35" s="112">
        <v>167101152</v>
      </c>
      <c r="C35" s="113" t="s">
        <v>62</v>
      </c>
      <c r="D35" s="114" t="s">
        <v>51</v>
      </c>
      <c r="E35" s="115">
        <f>E32</f>
        <v>1803</v>
      </c>
      <c r="F35" s="116"/>
      <c r="G35" s="117">
        <f t="shared" si="0"/>
        <v>0</v>
      </c>
      <c r="H35" s="118"/>
      <c r="I35" s="119">
        <f t="shared" si="1"/>
        <v>0</v>
      </c>
      <c r="J35" s="118"/>
      <c r="K35" s="120">
        <f t="shared" si="2"/>
        <v>0</v>
      </c>
      <c r="L35" s="209"/>
      <c r="M35" s="119"/>
      <c r="N35" s="244" t="s">
        <v>522</v>
      </c>
      <c r="O35" s="251" t="s">
        <v>528</v>
      </c>
      <c r="P35" s="228" t="s">
        <v>447</v>
      </c>
      <c r="Q35" s="223"/>
      <c r="R35" s="146"/>
    </row>
    <row r="36" spans="1:18" s="133" customFormat="1" ht="33.75" x14ac:dyDescent="0.25">
      <c r="A36" s="111">
        <v>25</v>
      </c>
      <c r="B36" s="112">
        <v>171201201</v>
      </c>
      <c r="C36" s="113" t="s">
        <v>63</v>
      </c>
      <c r="D36" s="114" t="s">
        <v>51</v>
      </c>
      <c r="E36" s="115">
        <f>E34+E35</f>
        <v>9196.6</v>
      </c>
      <c r="F36" s="116"/>
      <c r="G36" s="117">
        <f t="shared" si="0"/>
        <v>0</v>
      </c>
      <c r="H36" s="118"/>
      <c r="I36" s="119">
        <f t="shared" si="1"/>
        <v>0</v>
      </c>
      <c r="J36" s="118"/>
      <c r="K36" s="120">
        <f t="shared" si="2"/>
        <v>0</v>
      </c>
      <c r="L36" s="209"/>
      <c r="M36" s="119"/>
      <c r="N36" s="244" t="s">
        <v>522</v>
      </c>
      <c r="O36" s="251" t="s">
        <v>529</v>
      </c>
      <c r="P36" s="228" t="s">
        <v>448</v>
      </c>
      <c r="Q36" s="223"/>
      <c r="R36" s="146"/>
    </row>
    <row r="37" spans="1:18" s="133" customFormat="1" ht="22.5" x14ac:dyDescent="0.25">
      <c r="A37" s="111">
        <v>26</v>
      </c>
      <c r="B37" s="112" t="s">
        <v>454</v>
      </c>
      <c r="C37" s="113" t="s">
        <v>455</v>
      </c>
      <c r="D37" s="114" t="s">
        <v>51</v>
      </c>
      <c r="E37" s="115">
        <v>187.9</v>
      </c>
      <c r="F37" s="116"/>
      <c r="G37" s="117">
        <f t="shared" si="0"/>
        <v>0</v>
      </c>
      <c r="H37" s="118"/>
      <c r="I37" s="119">
        <f t="shared" si="1"/>
        <v>0</v>
      </c>
      <c r="J37" s="118"/>
      <c r="K37" s="120">
        <f t="shared" si="2"/>
        <v>0</v>
      </c>
      <c r="L37" s="209"/>
      <c r="M37" s="119"/>
      <c r="N37" s="244" t="s">
        <v>522</v>
      </c>
      <c r="O37" s="251" t="s">
        <v>532</v>
      </c>
      <c r="P37" s="228" t="s">
        <v>450</v>
      </c>
      <c r="Q37" s="223"/>
      <c r="R37" s="146"/>
    </row>
    <row r="38" spans="1:18" s="133" customFormat="1" ht="22.5" x14ac:dyDescent="0.25">
      <c r="A38" s="111">
        <v>27</v>
      </c>
      <c r="B38" s="112" t="s">
        <v>452</v>
      </c>
      <c r="C38" s="113" t="s">
        <v>453</v>
      </c>
      <c r="D38" s="114" t="s">
        <v>58</v>
      </c>
      <c r="E38" s="115">
        <v>441</v>
      </c>
      <c r="F38" s="116"/>
      <c r="G38" s="117">
        <f t="shared" si="0"/>
        <v>0</v>
      </c>
      <c r="H38" s="118"/>
      <c r="I38" s="119">
        <f t="shared" ref="I38" si="8">(E38*H38)</f>
        <v>0</v>
      </c>
      <c r="J38" s="118"/>
      <c r="K38" s="120">
        <f t="shared" ref="K38" si="9">(E38*J38)</f>
        <v>0</v>
      </c>
      <c r="L38" s="209"/>
      <c r="M38" s="119"/>
      <c r="N38" s="244" t="s">
        <v>522</v>
      </c>
      <c r="O38" s="251" t="s">
        <v>519</v>
      </c>
      <c r="P38" s="228" t="s">
        <v>451</v>
      </c>
      <c r="Q38" s="223"/>
      <c r="R38" s="146"/>
    </row>
    <row r="39" spans="1:18" s="133" customFormat="1" ht="45" x14ac:dyDescent="0.25">
      <c r="A39" s="111">
        <v>28</v>
      </c>
      <c r="B39" s="112" t="s">
        <v>456</v>
      </c>
      <c r="C39" s="113" t="s">
        <v>457</v>
      </c>
      <c r="D39" s="114" t="s">
        <v>51</v>
      </c>
      <c r="E39" s="115">
        <v>352</v>
      </c>
      <c r="F39" s="116">
        <v>2.0350000000000001</v>
      </c>
      <c r="G39" s="117">
        <f t="shared" si="0"/>
        <v>716.32</v>
      </c>
      <c r="H39" s="118"/>
      <c r="I39" s="119">
        <f t="shared" ref="I39" si="10">(E39*H39)</f>
        <v>0</v>
      </c>
      <c r="J39" s="118"/>
      <c r="K39" s="120">
        <f t="shared" ref="K39" si="11">(E39*J39)</f>
        <v>0</v>
      </c>
      <c r="L39" s="209"/>
      <c r="M39" s="119"/>
      <c r="N39" s="244" t="s">
        <v>522</v>
      </c>
      <c r="O39" s="251" t="s">
        <v>531</v>
      </c>
      <c r="P39" s="228" t="s">
        <v>458</v>
      </c>
      <c r="Q39" s="223"/>
      <c r="R39" s="146"/>
    </row>
    <row r="40" spans="1:18" s="133" customFormat="1" ht="22.5" x14ac:dyDescent="0.25">
      <c r="A40" s="111">
        <v>29</v>
      </c>
      <c r="B40" s="112" t="s">
        <v>94</v>
      </c>
      <c r="C40" s="113" t="s">
        <v>95</v>
      </c>
      <c r="D40" s="114" t="s">
        <v>58</v>
      </c>
      <c r="E40" s="115">
        <v>31076.6</v>
      </c>
      <c r="F40" s="116"/>
      <c r="G40" s="117">
        <f t="shared" si="0"/>
        <v>0</v>
      </c>
      <c r="H40" s="118"/>
      <c r="I40" s="119">
        <f t="shared" si="1"/>
        <v>0</v>
      </c>
      <c r="J40" s="118"/>
      <c r="K40" s="120">
        <f t="shared" si="2"/>
        <v>0</v>
      </c>
      <c r="L40" s="209"/>
      <c r="M40" s="119"/>
      <c r="N40" s="244" t="s">
        <v>522</v>
      </c>
      <c r="O40" s="251" t="s">
        <v>519</v>
      </c>
      <c r="P40" s="228" t="s">
        <v>418</v>
      </c>
      <c r="Q40" s="223"/>
      <c r="R40" s="146"/>
    </row>
    <row r="41" spans="1:18" s="133" customFormat="1" ht="22.5" x14ac:dyDescent="0.25">
      <c r="A41" s="111">
        <v>30</v>
      </c>
      <c r="B41" s="112" t="s">
        <v>96</v>
      </c>
      <c r="C41" s="113" t="s">
        <v>64</v>
      </c>
      <c r="D41" s="114" t="s">
        <v>58</v>
      </c>
      <c r="E41" s="115">
        <v>5602.3</v>
      </c>
      <c r="F41" s="116"/>
      <c r="G41" s="117">
        <f t="shared" si="0"/>
        <v>0</v>
      </c>
      <c r="H41" s="118"/>
      <c r="I41" s="119">
        <f t="shared" si="1"/>
        <v>0</v>
      </c>
      <c r="J41" s="118"/>
      <c r="K41" s="120">
        <f t="shared" si="2"/>
        <v>0</v>
      </c>
      <c r="L41" s="209"/>
      <c r="M41" s="119"/>
      <c r="N41" s="244" t="s">
        <v>521</v>
      </c>
      <c r="O41" s="251" t="s">
        <v>519</v>
      </c>
      <c r="P41" s="228" t="s">
        <v>418</v>
      </c>
      <c r="Q41" s="223"/>
      <c r="R41" s="146"/>
    </row>
    <row r="42" spans="1:18" s="133" customFormat="1" ht="22.5" x14ac:dyDescent="0.25">
      <c r="A42" s="111">
        <v>31</v>
      </c>
      <c r="B42" s="112">
        <v>182101101</v>
      </c>
      <c r="C42" s="113" t="s">
        <v>65</v>
      </c>
      <c r="D42" s="114" t="s">
        <v>58</v>
      </c>
      <c r="E42" s="115">
        <v>3621.7</v>
      </c>
      <c r="F42" s="116"/>
      <c r="G42" s="117">
        <f t="shared" si="0"/>
        <v>0</v>
      </c>
      <c r="H42" s="118"/>
      <c r="I42" s="119">
        <f t="shared" si="1"/>
        <v>0</v>
      </c>
      <c r="J42" s="118"/>
      <c r="K42" s="120">
        <f t="shared" si="2"/>
        <v>0</v>
      </c>
      <c r="L42" s="209"/>
      <c r="M42" s="119"/>
      <c r="N42" s="244" t="s">
        <v>522</v>
      </c>
      <c r="O42" s="251" t="s">
        <v>519</v>
      </c>
      <c r="P42" s="228" t="s">
        <v>418</v>
      </c>
      <c r="Q42" s="223"/>
      <c r="R42" s="146"/>
    </row>
    <row r="43" spans="1:18" s="133" customFormat="1" ht="22.5" x14ac:dyDescent="0.25">
      <c r="A43" s="111">
        <v>32</v>
      </c>
      <c r="B43" s="112" t="s">
        <v>66</v>
      </c>
      <c r="C43" s="113" t="s">
        <v>67</v>
      </c>
      <c r="D43" s="114" t="s">
        <v>58</v>
      </c>
      <c r="E43" s="115">
        <v>2095.6</v>
      </c>
      <c r="F43" s="116"/>
      <c r="G43" s="117">
        <f t="shared" si="0"/>
        <v>0</v>
      </c>
      <c r="H43" s="118"/>
      <c r="I43" s="119">
        <f t="shared" si="1"/>
        <v>0</v>
      </c>
      <c r="J43" s="118"/>
      <c r="K43" s="120">
        <f t="shared" si="2"/>
        <v>0</v>
      </c>
      <c r="L43" s="209"/>
      <c r="M43" s="119"/>
      <c r="N43" s="244" t="s">
        <v>522</v>
      </c>
      <c r="O43" s="251" t="s">
        <v>519</v>
      </c>
      <c r="P43" s="228" t="s">
        <v>418</v>
      </c>
      <c r="Q43" s="223"/>
      <c r="R43" s="146"/>
    </row>
    <row r="44" spans="1:18" s="133" customFormat="1" ht="22.5" x14ac:dyDescent="0.25">
      <c r="A44" s="111">
        <v>33</v>
      </c>
      <c r="B44" s="112">
        <v>182201101</v>
      </c>
      <c r="C44" s="113" t="s">
        <v>68</v>
      </c>
      <c r="D44" s="114" t="s">
        <v>58</v>
      </c>
      <c r="E44" s="115">
        <v>441</v>
      </c>
      <c r="F44" s="116"/>
      <c r="G44" s="117">
        <f t="shared" si="0"/>
        <v>0</v>
      </c>
      <c r="H44" s="118"/>
      <c r="I44" s="119">
        <f t="shared" si="1"/>
        <v>0</v>
      </c>
      <c r="J44" s="118"/>
      <c r="K44" s="120">
        <f t="shared" si="2"/>
        <v>0</v>
      </c>
      <c r="L44" s="209"/>
      <c r="M44" s="119"/>
      <c r="N44" s="244" t="s">
        <v>522</v>
      </c>
      <c r="O44" s="251" t="s">
        <v>519</v>
      </c>
      <c r="P44" s="228" t="s">
        <v>476</v>
      </c>
      <c r="Q44" s="223"/>
      <c r="R44" s="146"/>
    </row>
    <row r="45" spans="1:18" s="133" customFormat="1" ht="22.5" x14ac:dyDescent="0.25">
      <c r="A45" s="111">
        <v>34</v>
      </c>
      <c r="B45" s="112" t="s">
        <v>460</v>
      </c>
      <c r="C45" s="113" t="s">
        <v>459</v>
      </c>
      <c r="D45" s="114" t="s">
        <v>58</v>
      </c>
      <c r="E45" s="115">
        <v>1013</v>
      </c>
      <c r="F45" s="116"/>
      <c r="G45" s="117">
        <f t="shared" si="0"/>
        <v>0</v>
      </c>
      <c r="H45" s="118"/>
      <c r="I45" s="119">
        <f t="shared" ref="I45" si="12">(E45*H45)</f>
        <v>0</v>
      </c>
      <c r="J45" s="118"/>
      <c r="K45" s="120">
        <f t="shared" ref="K45" si="13">(E45*J45)</f>
        <v>0</v>
      </c>
      <c r="L45" s="209"/>
      <c r="M45" s="119"/>
      <c r="N45" s="244" t="s">
        <v>522</v>
      </c>
      <c r="O45" s="251" t="s">
        <v>532</v>
      </c>
      <c r="P45" s="228" t="s">
        <v>475</v>
      </c>
      <c r="Q45" s="223"/>
      <c r="R45" s="146"/>
    </row>
    <row r="46" spans="1:18" s="133" customFormat="1" ht="22.5" x14ac:dyDescent="0.25">
      <c r="A46" s="111">
        <v>35</v>
      </c>
      <c r="B46" s="112" t="s">
        <v>97</v>
      </c>
      <c r="C46" s="113" t="s">
        <v>98</v>
      </c>
      <c r="D46" s="114" t="s">
        <v>58</v>
      </c>
      <c r="E46" s="115">
        <f>E16/0.1-E70</f>
        <v>4383</v>
      </c>
      <c r="F46" s="116"/>
      <c r="G46" s="117">
        <f t="shared" si="0"/>
        <v>0</v>
      </c>
      <c r="H46" s="118"/>
      <c r="I46" s="119">
        <f t="shared" si="1"/>
        <v>0</v>
      </c>
      <c r="J46" s="118"/>
      <c r="K46" s="120">
        <f t="shared" si="2"/>
        <v>0</v>
      </c>
      <c r="L46" s="209"/>
      <c r="M46" s="119"/>
      <c r="N46" s="244" t="s">
        <v>522</v>
      </c>
      <c r="O46" s="251" t="s">
        <v>519</v>
      </c>
      <c r="P46" s="228" t="s">
        <v>470</v>
      </c>
      <c r="Q46" s="223"/>
      <c r="R46" s="146"/>
    </row>
    <row r="47" spans="1:18" s="133" customFormat="1" ht="22.5" x14ac:dyDescent="0.25">
      <c r="A47" s="111">
        <v>36</v>
      </c>
      <c r="B47" s="112" t="s">
        <v>69</v>
      </c>
      <c r="C47" s="113" t="s">
        <v>70</v>
      </c>
      <c r="D47" s="114" t="s">
        <v>58</v>
      </c>
      <c r="E47" s="115">
        <f>E46</f>
        <v>4383</v>
      </c>
      <c r="F47" s="116">
        <v>6.4000000000000005E-4</v>
      </c>
      <c r="G47" s="117">
        <f t="shared" si="0"/>
        <v>2.8051200000000001</v>
      </c>
      <c r="H47" s="118"/>
      <c r="I47" s="119">
        <f t="shared" si="1"/>
        <v>0</v>
      </c>
      <c r="J47" s="118"/>
      <c r="K47" s="120">
        <f t="shared" si="2"/>
        <v>0</v>
      </c>
      <c r="L47" s="209"/>
      <c r="M47" s="119"/>
      <c r="N47" s="244" t="s">
        <v>522</v>
      </c>
      <c r="O47" s="251" t="s">
        <v>519</v>
      </c>
      <c r="P47" s="228" t="s">
        <v>471</v>
      </c>
      <c r="Q47" s="223"/>
      <c r="R47" s="146"/>
    </row>
    <row r="48" spans="1:18" s="133" customFormat="1" x14ac:dyDescent="0.25">
      <c r="A48" s="111">
        <v>37</v>
      </c>
      <c r="B48" s="112" t="s">
        <v>462</v>
      </c>
      <c r="C48" s="113" t="s">
        <v>461</v>
      </c>
      <c r="D48" s="114" t="s">
        <v>53</v>
      </c>
      <c r="E48" s="115">
        <f>0.05*E16/0.1</f>
        <v>269.8</v>
      </c>
      <c r="F48" s="116">
        <v>1E-3</v>
      </c>
      <c r="G48" s="117">
        <f t="shared" si="0"/>
        <v>0.26980000000000004</v>
      </c>
      <c r="H48" s="118"/>
      <c r="I48" s="119">
        <f t="shared" si="1"/>
        <v>0</v>
      </c>
      <c r="J48" s="118"/>
      <c r="K48" s="120">
        <f t="shared" si="2"/>
        <v>0</v>
      </c>
      <c r="L48" s="209"/>
      <c r="M48" s="119"/>
      <c r="N48" s="244" t="s">
        <v>522</v>
      </c>
      <c r="O48" s="251" t="s">
        <v>533</v>
      </c>
      <c r="P48" s="228" t="s">
        <v>472</v>
      </c>
      <c r="Q48" s="223"/>
      <c r="R48" s="146"/>
    </row>
    <row r="49" spans="1:18" s="133" customFormat="1" x14ac:dyDescent="0.25">
      <c r="A49" s="111"/>
      <c r="B49" s="112"/>
      <c r="C49" s="113"/>
      <c r="D49" s="114"/>
      <c r="E49" s="115"/>
      <c r="F49" s="116"/>
      <c r="G49" s="117"/>
      <c r="H49" s="118"/>
      <c r="I49" s="119"/>
      <c r="J49" s="118"/>
      <c r="K49" s="120"/>
      <c r="L49" s="209"/>
      <c r="M49" s="119"/>
      <c r="N49" s="244"/>
      <c r="O49" s="251"/>
      <c r="P49" s="122"/>
      <c r="Q49" s="223"/>
      <c r="R49" s="146"/>
    </row>
    <row r="50" spans="1:18" s="133" customFormat="1" x14ac:dyDescent="0.25">
      <c r="A50" s="188" t="s">
        <v>29</v>
      </c>
      <c r="B50" s="123" t="s">
        <v>30</v>
      </c>
      <c r="C50" s="124" t="str">
        <f>C11</f>
        <v xml:space="preserve">Zemní práce </v>
      </c>
      <c r="D50" s="125"/>
      <c r="E50" s="126"/>
      <c r="F50" s="127"/>
      <c r="G50" s="128">
        <f>SUM(G12:G49)</f>
        <v>747.85555960000011</v>
      </c>
      <c r="H50" s="129"/>
      <c r="I50" s="128">
        <f>SUM(I12:I49)</f>
        <v>0</v>
      </c>
      <c r="J50" s="130"/>
      <c r="K50" s="189">
        <f>SUM(K12:K49)</f>
        <v>0</v>
      </c>
      <c r="L50" s="210"/>
      <c r="M50" s="128"/>
      <c r="N50" s="245"/>
      <c r="O50" s="256"/>
      <c r="P50" s="131"/>
      <c r="Q50" s="225"/>
      <c r="R50" s="146"/>
    </row>
    <row r="51" spans="1:18" s="133" customFormat="1" x14ac:dyDescent="0.25">
      <c r="A51" s="186" t="s">
        <v>28</v>
      </c>
      <c r="B51" s="104" t="s">
        <v>31</v>
      </c>
      <c r="C51" s="103" t="s">
        <v>32</v>
      </c>
      <c r="D51" s="105"/>
      <c r="E51" s="106"/>
      <c r="F51" s="107"/>
      <c r="G51" s="108"/>
      <c r="H51" s="105"/>
      <c r="I51" s="109"/>
      <c r="J51" s="105"/>
      <c r="K51" s="187"/>
      <c r="L51" s="208"/>
      <c r="M51" s="109"/>
      <c r="N51" s="246"/>
      <c r="O51" s="257"/>
      <c r="P51" s="110"/>
      <c r="Q51" s="222"/>
      <c r="R51" s="146"/>
    </row>
    <row r="52" spans="1:18" s="133" customFormat="1" ht="22.5" x14ac:dyDescent="0.25">
      <c r="A52" s="153">
        <v>38</v>
      </c>
      <c r="B52" s="154" t="s">
        <v>479</v>
      </c>
      <c r="C52" s="155" t="s">
        <v>71</v>
      </c>
      <c r="D52" s="156" t="s">
        <v>51</v>
      </c>
      <c r="E52" s="157">
        <f>507.3+130</f>
        <v>637.29999999999995</v>
      </c>
      <c r="F52" s="158">
        <v>1.63</v>
      </c>
      <c r="G52" s="159">
        <f t="shared" ref="G52:G58" si="14">(E52*F52)</f>
        <v>1038.7989999999998</v>
      </c>
      <c r="H52" s="160"/>
      <c r="I52" s="161">
        <f t="shared" ref="I52" si="15">(E52*H52)</f>
        <v>0</v>
      </c>
      <c r="J52" s="118"/>
      <c r="K52" s="162">
        <f t="shared" ref="K52:K58" si="16">(E52*J52)</f>
        <v>0</v>
      </c>
      <c r="L52" s="211"/>
      <c r="M52" s="161"/>
      <c r="N52" s="244" t="s">
        <v>522</v>
      </c>
      <c r="O52" s="251" t="s">
        <v>530</v>
      </c>
      <c r="P52" s="228" t="s">
        <v>480</v>
      </c>
      <c r="Q52" s="223"/>
      <c r="R52" s="146"/>
    </row>
    <row r="53" spans="1:18" s="133" customFormat="1" ht="33.75" x14ac:dyDescent="0.25">
      <c r="A53" s="111">
        <v>39</v>
      </c>
      <c r="B53" s="112">
        <v>211971121</v>
      </c>
      <c r="C53" s="113" t="s">
        <v>72</v>
      </c>
      <c r="D53" s="114" t="s">
        <v>58</v>
      </c>
      <c r="E53" s="115">
        <v>4260.6000000000004</v>
      </c>
      <c r="F53" s="116">
        <v>3.1E-4</v>
      </c>
      <c r="G53" s="159">
        <f t="shared" si="14"/>
        <v>1.320786</v>
      </c>
      <c r="H53" s="118"/>
      <c r="I53" s="119">
        <f t="shared" ref="I53:I58" si="17">E53*H53</f>
        <v>0</v>
      </c>
      <c r="J53" s="118"/>
      <c r="K53" s="120">
        <f t="shared" si="16"/>
        <v>0</v>
      </c>
      <c r="L53" s="209"/>
      <c r="M53" s="119"/>
      <c r="N53" s="244" t="s">
        <v>522</v>
      </c>
      <c r="O53" s="251" t="s">
        <v>534</v>
      </c>
      <c r="P53" s="228" t="s">
        <v>481</v>
      </c>
      <c r="Q53" s="223"/>
      <c r="R53" s="146"/>
    </row>
    <row r="54" spans="1:18" s="133" customFormat="1" x14ac:dyDescent="0.25">
      <c r="A54" s="153">
        <v>40</v>
      </c>
      <c r="B54" s="112" t="s">
        <v>73</v>
      </c>
      <c r="C54" s="113" t="s">
        <v>74</v>
      </c>
      <c r="D54" s="114" t="s">
        <v>58</v>
      </c>
      <c r="E54" s="115">
        <f>E53</f>
        <v>4260.6000000000004</v>
      </c>
      <c r="F54" s="116">
        <v>2.5000000000000001E-4</v>
      </c>
      <c r="G54" s="159">
        <f t="shared" si="14"/>
        <v>1.06515</v>
      </c>
      <c r="H54" s="118"/>
      <c r="I54" s="119">
        <f t="shared" si="17"/>
        <v>0</v>
      </c>
      <c r="J54" s="118"/>
      <c r="K54" s="120">
        <f t="shared" si="16"/>
        <v>0</v>
      </c>
      <c r="L54" s="209"/>
      <c r="M54" s="119"/>
      <c r="N54" s="244" t="s">
        <v>522</v>
      </c>
      <c r="O54" s="251" t="s">
        <v>533</v>
      </c>
      <c r="P54" s="228" t="s">
        <v>481</v>
      </c>
      <c r="Q54" s="223"/>
      <c r="R54" s="146"/>
    </row>
    <row r="55" spans="1:18" s="133" customFormat="1" ht="22.5" x14ac:dyDescent="0.25">
      <c r="A55" s="111">
        <v>41</v>
      </c>
      <c r="B55" s="112" t="s">
        <v>75</v>
      </c>
      <c r="C55" s="113" t="s">
        <v>76</v>
      </c>
      <c r="D55" s="114" t="s">
        <v>51</v>
      </c>
      <c r="E55" s="115">
        <v>36.1</v>
      </c>
      <c r="F55" s="116">
        <v>1.92</v>
      </c>
      <c r="G55" s="159">
        <f t="shared" si="14"/>
        <v>69.311999999999998</v>
      </c>
      <c r="H55" s="118"/>
      <c r="I55" s="119">
        <f t="shared" si="17"/>
        <v>0</v>
      </c>
      <c r="J55" s="118"/>
      <c r="K55" s="120">
        <f t="shared" si="16"/>
        <v>0</v>
      </c>
      <c r="L55" s="209"/>
      <c r="M55" s="119"/>
      <c r="N55" s="244" t="s">
        <v>522</v>
      </c>
      <c r="O55" s="251" t="s">
        <v>530</v>
      </c>
      <c r="P55" s="228" t="s">
        <v>481</v>
      </c>
      <c r="Q55" s="223"/>
      <c r="R55" s="146"/>
    </row>
    <row r="56" spans="1:18" s="133" customFormat="1" ht="22.5" x14ac:dyDescent="0.25">
      <c r="A56" s="153">
        <v>42</v>
      </c>
      <c r="B56" s="112" t="s">
        <v>482</v>
      </c>
      <c r="C56" s="113" t="s">
        <v>483</v>
      </c>
      <c r="D56" s="114" t="s">
        <v>51</v>
      </c>
      <c r="E56" s="115">
        <v>38.200000000000003</v>
      </c>
      <c r="F56" s="116">
        <v>2.2563399999999998</v>
      </c>
      <c r="G56" s="159">
        <f t="shared" si="14"/>
        <v>86.192188000000002</v>
      </c>
      <c r="H56" s="118"/>
      <c r="I56" s="119">
        <f t="shared" si="17"/>
        <v>0</v>
      </c>
      <c r="J56" s="118"/>
      <c r="K56" s="120">
        <f t="shared" si="16"/>
        <v>0</v>
      </c>
      <c r="L56" s="209"/>
      <c r="M56" s="119"/>
      <c r="N56" s="244" t="s">
        <v>522</v>
      </c>
      <c r="O56" s="251" t="s">
        <v>530</v>
      </c>
      <c r="P56" s="228" t="s">
        <v>481</v>
      </c>
      <c r="Q56" s="223"/>
      <c r="R56" s="146"/>
    </row>
    <row r="57" spans="1:18" s="133" customFormat="1" ht="22.5" x14ac:dyDescent="0.25">
      <c r="A57" s="111">
        <v>43</v>
      </c>
      <c r="B57" s="112" t="s">
        <v>484</v>
      </c>
      <c r="C57" s="113" t="s">
        <v>485</v>
      </c>
      <c r="D57" s="114" t="s">
        <v>50</v>
      </c>
      <c r="E57" s="115">
        <v>1518</v>
      </c>
      <c r="F57" s="116">
        <v>0.26796300000000001</v>
      </c>
      <c r="G57" s="159">
        <f t="shared" si="14"/>
        <v>406.76783399999999</v>
      </c>
      <c r="H57" s="118"/>
      <c r="I57" s="119">
        <f t="shared" si="17"/>
        <v>0</v>
      </c>
      <c r="J57" s="118"/>
      <c r="K57" s="120">
        <f t="shared" si="16"/>
        <v>0</v>
      </c>
      <c r="L57" s="209"/>
      <c r="M57" s="119"/>
      <c r="N57" s="244" t="s">
        <v>521</v>
      </c>
      <c r="O57" s="251" t="s">
        <v>530</v>
      </c>
      <c r="P57" s="228" t="s">
        <v>481</v>
      </c>
      <c r="Q57" s="223"/>
      <c r="R57" s="146"/>
    </row>
    <row r="58" spans="1:18" s="133" customFormat="1" ht="22.5" x14ac:dyDescent="0.25">
      <c r="A58" s="153">
        <v>44</v>
      </c>
      <c r="B58" s="112" t="s">
        <v>108</v>
      </c>
      <c r="C58" s="113" t="s">
        <v>81</v>
      </c>
      <c r="D58" s="114" t="s">
        <v>51</v>
      </c>
      <c r="E58" s="115">
        <v>0.6</v>
      </c>
      <c r="F58" s="116">
        <v>2.2563399999999998</v>
      </c>
      <c r="G58" s="159">
        <f t="shared" si="14"/>
        <v>1.3538039999999998</v>
      </c>
      <c r="H58" s="118"/>
      <c r="I58" s="119">
        <f t="shared" si="17"/>
        <v>0</v>
      </c>
      <c r="J58" s="118"/>
      <c r="K58" s="120">
        <f t="shared" si="16"/>
        <v>0</v>
      </c>
      <c r="L58" s="209"/>
      <c r="M58" s="119"/>
      <c r="N58" s="244" t="s">
        <v>522</v>
      </c>
      <c r="O58" s="251" t="s">
        <v>530</v>
      </c>
      <c r="P58" s="228" t="s">
        <v>481</v>
      </c>
      <c r="Q58" s="223"/>
      <c r="R58" s="146"/>
    </row>
    <row r="59" spans="1:18" s="133" customFormat="1" x14ac:dyDescent="0.25">
      <c r="A59" s="190"/>
      <c r="B59" s="163"/>
      <c r="C59" s="132"/>
      <c r="D59" s="163"/>
      <c r="E59" s="132"/>
      <c r="F59" s="163"/>
      <c r="G59" s="134"/>
      <c r="H59" s="163"/>
      <c r="I59" s="134"/>
      <c r="J59" s="163"/>
      <c r="K59" s="191"/>
      <c r="L59" s="212"/>
      <c r="M59" s="134"/>
      <c r="N59" s="233"/>
      <c r="O59" s="243"/>
      <c r="P59" s="164"/>
      <c r="Q59" s="226"/>
      <c r="R59" s="146"/>
    </row>
    <row r="60" spans="1:18" s="133" customFormat="1" x14ac:dyDescent="0.25">
      <c r="A60" s="188" t="s">
        <v>29</v>
      </c>
      <c r="B60" s="123" t="s">
        <v>33</v>
      </c>
      <c r="C60" s="124" t="str">
        <f>C51</f>
        <v>Základy</v>
      </c>
      <c r="D60" s="125"/>
      <c r="E60" s="126"/>
      <c r="F60" s="127"/>
      <c r="G60" s="128">
        <f>SUM(G53:G59)</f>
        <v>566.01176199999998</v>
      </c>
      <c r="H60" s="129"/>
      <c r="I60" s="128">
        <f>SUM(I52:I59)</f>
        <v>0</v>
      </c>
      <c r="J60" s="130"/>
      <c r="K60" s="189">
        <f>SUM(K52:K59)</f>
        <v>0</v>
      </c>
      <c r="L60" s="210"/>
      <c r="M60" s="128"/>
      <c r="N60" s="245"/>
      <c r="O60" s="256"/>
      <c r="P60" s="131"/>
      <c r="Q60" s="225"/>
      <c r="R60" s="146"/>
    </row>
    <row r="61" spans="1:18" s="133" customFormat="1" x14ac:dyDescent="0.25">
      <c r="A61" s="186" t="s">
        <v>28</v>
      </c>
      <c r="B61" s="104" t="s">
        <v>157</v>
      </c>
      <c r="C61" s="103" t="s">
        <v>193</v>
      </c>
      <c r="D61" s="105"/>
      <c r="E61" s="106"/>
      <c r="F61" s="107"/>
      <c r="G61" s="108"/>
      <c r="H61" s="105"/>
      <c r="I61" s="109"/>
      <c r="J61" s="105"/>
      <c r="K61" s="187"/>
      <c r="L61" s="208"/>
      <c r="M61" s="109"/>
      <c r="N61" s="246"/>
      <c r="O61" s="257"/>
      <c r="P61" s="110"/>
      <c r="Q61" s="222"/>
      <c r="R61" s="146"/>
    </row>
    <row r="62" spans="1:18" s="133" customFormat="1" ht="22.5" x14ac:dyDescent="0.25">
      <c r="A62" s="111">
        <v>45</v>
      </c>
      <c r="B62" s="112" t="s">
        <v>486</v>
      </c>
      <c r="C62" s="113" t="s">
        <v>487</v>
      </c>
      <c r="D62" s="165" t="s">
        <v>51</v>
      </c>
      <c r="E62" s="115">
        <v>96</v>
      </c>
      <c r="F62" s="116">
        <v>2.1850000000000001</v>
      </c>
      <c r="G62" s="117">
        <f>(E62*F62)</f>
        <v>209.76</v>
      </c>
      <c r="H62" s="118"/>
      <c r="I62" s="119">
        <v>0</v>
      </c>
      <c r="J62" s="118"/>
      <c r="K62" s="120">
        <f t="shared" ref="K62" si="18">(E62*J62)</f>
        <v>0</v>
      </c>
      <c r="L62" s="209"/>
      <c r="M62" s="119"/>
      <c r="N62" s="244" t="s">
        <v>522</v>
      </c>
      <c r="O62" s="251" t="s">
        <v>530</v>
      </c>
      <c r="P62" s="228" t="s">
        <v>488</v>
      </c>
      <c r="Q62" s="223"/>
      <c r="R62" s="146"/>
    </row>
    <row r="63" spans="1:18" s="133" customFormat="1" ht="22.5" x14ac:dyDescent="0.25">
      <c r="A63" s="153">
        <v>46</v>
      </c>
      <c r="B63" s="154" t="s">
        <v>489</v>
      </c>
      <c r="C63" s="155" t="s">
        <v>490</v>
      </c>
      <c r="D63" s="156" t="s">
        <v>51</v>
      </c>
      <c r="E63" s="157">
        <v>26.2</v>
      </c>
      <c r="F63" s="158">
        <v>1.8540000000000001</v>
      </c>
      <c r="G63" s="117">
        <f t="shared" ref="G63:G64" si="19">(E63*F63)</f>
        <v>48.574800000000003</v>
      </c>
      <c r="H63" s="160"/>
      <c r="I63" s="119">
        <f>(E63*H63)</f>
        <v>0</v>
      </c>
      <c r="J63" s="118"/>
      <c r="K63" s="120">
        <f>(E63*J63)</f>
        <v>0</v>
      </c>
      <c r="L63" s="209"/>
      <c r="M63" s="119"/>
      <c r="N63" s="244" t="s">
        <v>521</v>
      </c>
      <c r="O63" s="251" t="s">
        <v>535</v>
      </c>
      <c r="P63" s="228" t="s">
        <v>488</v>
      </c>
      <c r="Q63" s="223"/>
      <c r="R63" s="146"/>
    </row>
    <row r="64" spans="1:18" s="133" customFormat="1" ht="22.5" x14ac:dyDescent="0.25">
      <c r="A64" s="153">
        <v>47</v>
      </c>
      <c r="B64" s="166" t="s">
        <v>495</v>
      </c>
      <c r="C64" s="155" t="s">
        <v>496</v>
      </c>
      <c r="D64" s="167" t="s">
        <v>58</v>
      </c>
      <c r="E64" s="157">
        <v>640.29999999999995</v>
      </c>
      <c r="F64" s="168">
        <v>4.6799999999999999E-4</v>
      </c>
      <c r="G64" s="117">
        <f t="shared" si="19"/>
        <v>0.29966039999999999</v>
      </c>
      <c r="H64" s="169"/>
      <c r="I64" s="119">
        <f>(E64*H64)</f>
        <v>0</v>
      </c>
      <c r="J64" s="118"/>
      <c r="K64" s="120">
        <f>(E64*J64)</f>
        <v>0</v>
      </c>
      <c r="L64" s="209"/>
      <c r="M64" s="119"/>
      <c r="N64" s="244" t="s">
        <v>522</v>
      </c>
      <c r="O64" s="251" t="s">
        <v>530</v>
      </c>
      <c r="P64" s="228" t="s">
        <v>488</v>
      </c>
      <c r="Q64" s="223"/>
      <c r="R64" s="146"/>
    </row>
    <row r="65" spans="1:19" s="133" customFormat="1" x14ac:dyDescent="0.25">
      <c r="A65" s="190"/>
      <c r="B65" s="163"/>
      <c r="C65" s="132"/>
      <c r="D65" s="163"/>
      <c r="E65" s="132"/>
      <c r="F65" s="163"/>
      <c r="G65" s="134"/>
      <c r="H65" s="163"/>
      <c r="I65" s="134"/>
      <c r="J65" s="163"/>
      <c r="K65" s="191"/>
      <c r="L65" s="212"/>
      <c r="M65" s="134"/>
      <c r="N65" s="233"/>
      <c r="O65" s="243"/>
      <c r="P65" s="164"/>
      <c r="Q65" s="226"/>
      <c r="R65" s="146"/>
    </row>
    <row r="66" spans="1:19" s="133" customFormat="1" x14ac:dyDescent="0.25">
      <c r="A66" s="188" t="s">
        <v>29</v>
      </c>
      <c r="B66" s="123" t="s">
        <v>322</v>
      </c>
      <c r="C66" s="124" t="str">
        <f>C61</f>
        <v>Svislé konstrukce</v>
      </c>
      <c r="D66" s="125"/>
      <c r="E66" s="126"/>
      <c r="F66" s="127"/>
      <c r="G66" s="128">
        <f>SUM(G62:G65)</f>
        <v>258.63446039999997</v>
      </c>
      <c r="H66" s="129"/>
      <c r="I66" s="128">
        <f>SUM(I62:I65)</f>
        <v>0</v>
      </c>
      <c r="J66" s="130"/>
      <c r="K66" s="189">
        <f>SUM(K62:K65)</f>
        <v>0</v>
      </c>
      <c r="L66" s="210"/>
      <c r="M66" s="128"/>
      <c r="N66" s="245"/>
      <c r="O66" s="256"/>
      <c r="P66" s="131"/>
      <c r="Q66" s="225"/>
      <c r="R66" s="146"/>
    </row>
    <row r="67" spans="1:19" s="133" customFormat="1" x14ac:dyDescent="0.25">
      <c r="A67" s="186" t="s">
        <v>28</v>
      </c>
      <c r="B67" s="104" t="s">
        <v>158</v>
      </c>
      <c r="C67" s="103" t="s">
        <v>463</v>
      </c>
      <c r="D67" s="105"/>
      <c r="E67" s="106"/>
      <c r="F67" s="107"/>
      <c r="G67" s="108"/>
      <c r="H67" s="105"/>
      <c r="I67" s="109"/>
      <c r="J67" s="105"/>
      <c r="K67" s="187"/>
      <c r="L67" s="208"/>
      <c r="M67" s="109"/>
      <c r="N67" s="246"/>
      <c r="O67" s="257"/>
      <c r="P67" s="110"/>
      <c r="Q67" s="222"/>
      <c r="R67" s="146"/>
    </row>
    <row r="68" spans="1:19" s="133" customFormat="1" ht="22.5" x14ac:dyDescent="0.25">
      <c r="A68" s="111">
        <v>48</v>
      </c>
      <c r="B68" s="112" t="s">
        <v>465</v>
      </c>
      <c r="C68" s="113" t="s">
        <v>466</v>
      </c>
      <c r="D68" s="114" t="s">
        <v>58</v>
      </c>
      <c r="E68" s="115">
        <v>1008</v>
      </c>
      <c r="F68" s="116"/>
      <c r="G68" s="117">
        <f>(E68*F68)</f>
        <v>0</v>
      </c>
      <c r="H68" s="118"/>
      <c r="I68" s="119">
        <f>(E68*H68)</f>
        <v>0</v>
      </c>
      <c r="J68" s="118"/>
      <c r="K68" s="120">
        <f t="shared" ref="K68:K69" si="20">(E68*J68)</f>
        <v>0</v>
      </c>
      <c r="L68" s="209"/>
      <c r="M68" s="119"/>
      <c r="N68" s="244" t="s">
        <v>522</v>
      </c>
      <c r="O68" s="251" t="s">
        <v>532</v>
      </c>
      <c r="P68" s="228" t="s">
        <v>475</v>
      </c>
      <c r="Q68" s="223"/>
      <c r="R68" s="146"/>
    </row>
    <row r="69" spans="1:19" s="133" customFormat="1" x14ac:dyDescent="0.25">
      <c r="A69" s="111">
        <v>49</v>
      </c>
      <c r="B69" s="112" t="s">
        <v>119</v>
      </c>
      <c r="C69" s="113" t="s">
        <v>467</v>
      </c>
      <c r="D69" s="114" t="s">
        <v>58</v>
      </c>
      <c r="E69" s="115">
        <f>E68</f>
        <v>1008</v>
      </c>
      <c r="F69" s="116">
        <f>0.35/1000</f>
        <v>3.5E-4</v>
      </c>
      <c r="G69" s="117">
        <f t="shared" ref="G69:G73" si="21">(E69*F69)</f>
        <v>0.3528</v>
      </c>
      <c r="H69" s="118"/>
      <c r="I69" s="119">
        <f>(E69*H69)</f>
        <v>0</v>
      </c>
      <c r="J69" s="118"/>
      <c r="K69" s="120">
        <f t="shared" si="20"/>
        <v>0</v>
      </c>
      <c r="L69" s="209"/>
      <c r="M69" s="119"/>
      <c r="N69" s="244" t="s">
        <v>521</v>
      </c>
      <c r="O69" s="251" t="s">
        <v>533</v>
      </c>
      <c r="P69" s="228" t="s">
        <v>475</v>
      </c>
      <c r="Q69" s="223"/>
      <c r="R69" s="146"/>
    </row>
    <row r="70" spans="1:19" s="133" customFormat="1" ht="22.5" x14ac:dyDescent="0.25">
      <c r="A70" s="111">
        <v>50</v>
      </c>
      <c r="B70" s="112" t="s">
        <v>468</v>
      </c>
      <c r="C70" s="113" t="s">
        <v>469</v>
      </c>
      <c r="D70" s="114" t="s">
        <v>58</v>
      </c>
      <c r="E70" s="115">
        <v>1013</v>
      </c>
      <c r="F70" s="116"/>
      <c r="G70" s="117">
        <f t="shared" si="21"/>
        <v>0</v>
      </c>
      <c r="H70" s="118"/>
      <c r="I70" s="119">
        <f>(E70*H70)</f>
        <v>0</v>
      </c>
      <c r="J70" s="118"/>
      <c r="K70" s="120">
        <f t="shared" ref="K70" si="22">(E70*J70)</f>
        <v>0</v>
      </c>
      <c r="L70" s="209"/>
      <c r="M70" s="119"/>
      <c r="N70" s="244" t="s">
        <v>521</v>
      </c>
      <c r="O70" s="251" t="s">
        <v>532</v>
      </c>
      <c r="P70" s="228" t="s">
        <v>475</v>
      </c>
      <c r="Q70" s="223"/>
      <c r="R70" s="146"/>
    </row>
    <row r="71" spans="1:19" s="133" customFormat="1" x14ac:dyDescent="0.25">
      <c r="A71" s="111">
        <v>51</v>
      </c>
      <c r="B71" s="112" t="s">
        <v>415</v>
      </c>
      <c r="C71" s="113" t="s">
        <v>416</v>
      </c>
      <c r="D71" s="114" t="s">
        <v>52</v>
      </c>
      <c r="E71" s="115">
        <v>4219</v>
      </c>
      <c r="F71" s="116">
        <v>3.3000000000000002E-2</v>
      </c>
      <c r="G71" s="117">
        <f t="shared" si="21"/>
        <v>139.227</v>
      </c>
      <c r="H71" s="118"/>
      <c r="I71" s="119">
        <f>(E71*H71)</f>
        <v>0</v>
      </c>
      <c r="J71" s="118"/>
      <c r="K71" s="120">
        <f t="shared" ref="K71" si="23">(E71*J71)</f>
        <v>0</v>
      </c>
      <c r="L71" s="209"/>
      <c r="M71" s="119"/>
      <c r="N71" s="244" t="s">
        <v>522</v>
      </c>
      <c r="O71" s="251" t="s">
        <v>533</v>
      </c>
      <c r="P71" s="228" t="s">
        <v>475</v>
      </c>
      <c r="Q71" s="223"/>
      <c r="R71" s="146"/>
    </row>
    <row r="72" spans="1:19" s="133" customFormat="1" ht="22.5" x14ac:dyDescent="0.25">
      <c r="A72" s="111">
        <v>52</v>
      </c>
      <c r="B72" s="170" t="s">
        <v>473</v>
      </c>
      <c r="C72" s="171" t="s">
        <v>474</v>
      </c>
      <c r="D72" s="172" t="s">
        <v>51</v>
      </c>
      <c r="E72" s="173">
        <f>450.5+65.5+84.3</f>
        <v>600.29999999999995</v>
      </c>
      <c r="F72" s="174">
        <v>1.8540000000000001</v>
      </c>
      <c r="G72" s="117">
        <f t="shared" si="21"/>
        <v>1112.9562000000001</v>
      </c>
      <c r="H72" s="175"/>
      <c r="I72" s="176">
        <f t="shared" ref="I72:I73" si="24">E72*H72</f>
        <v>0</v>
      </c>
      <c r="J72" s="118"/>
      <c r="K72" s="177">
        <f>E72*J72</f>
        <v>0</v>
      </c>
      <c r="L72" s="213"/>
      <c r="M72" s="176"/>
      <c r="N72" s="244" t="s">
        <v>521</v>
      </c>
      <c r="O72" s="251" t="s">
        <v>535</v>
      </c>
      <c r="P72" s="228" t="s">
        <v>477</v>
      </c>
      <c r="Q72" s="223"/>
      <c r="R72" s="146"/>
    </row>
    <row r="73" spans="1:19" s="133" customFormat="1" ht="22.5" x14ac:dyDescent="0.25">
      <c r="A73" s="111">
        <v>53</v>
      </c>
      <c r="B73" s="170">
        <v>922111111</v>
      </c>
      <c r="C73" s="171" t="s">
        <v>107</v>
      </c>
      <c r="D73" s="172" t="s">
        <v>58</v>
      </c>
      <c r="E73" s="173">
        <v>730</v>
      </c>
      <c r="F73" s="174">
        <v>2.31E-4</v>
      </c>
      <c r="G73" s="117">
        <f t="shared" si="21"/>
        <v>0.16863</v>
      </c>
      <c r="H73" s="175"/>
      <c r="I73" s="176">
        <f t="shared" si="24"/>
        <v>0</v>
      </c>
      <c r="J73" s="118"/>
      <c r="K73" s="177">
        <f t="shared" ref="K73" si="25">E73*J73</f>
        <v>0</v>
      </c>
      <c r="L73" s="213"/>
      <c r="M73" s="176"/>
      <c r="N73" s="244" t="s">
        <v>522</v>
      </c>
      <c r="O73" s="251" t="s">
        <v>530</v>
      </c>
      <c r="P73" s="228" t="s">
        <v>478</v>
      </c>
      <c r="Q73" s="223"/>
      <c r="R73" s="146"/>
    </row>
    <row r="74" spans="1:19" s="178" customFormat="1" x14ac:dyDescent="0.25">
      <c r="A74" s="111"/>
      <c r="B74" s="112"/>
      <c r="C74" s="135"/>
      <c r="D74" s="114"/>
      <c r="E74" s="115"/>
      <c r="F74" s="116"/>
      <c r="G74" s="136"/>
      <c r="H74" s="118"/>
      <c r="I74" s="119"/>
      <c r="J74" s="118"/>
      <c r="K74" s="192"/>
      <c r="L74" s="214"/>
      <c r="M74" s="240"/>
      <c r="N74" s="244"/>
      <c r="O74" s="251"/>
      <c r="P74" s="228"/>
      <c r="R74" s="146"/>
      <c r="S74" s="133"/>
    </row>
    <row r="75" spans="1:19" s="133" customFormat="1" x14ac:dyDescent="0.25">
      <c r="A75" s="188" t="s">
        <v>29</v>
      </c>
      <c r="B75" s="123" t="s">
        <v>464</v>
      </c>
      <c r="C75" s="145" t="str">
        <f>C67</f>
        <v>Komunikace</v>
      </c>
      <c r="D75" s="125"/>
      <c r="E75" s="126"/>
      <c r="F75" s="127"/>
      <c r="G75" s="128">
        <f>SUM(G67:G74)</f>
        <v>1252.70463</v>
      </c>
      <c r="H75" s="129"/>
      <c r="I75" s="128">
        <f>SUM(I67:I74)</f>
        <v>0</v>
      </c>
      <c r="J75" s="130"/>
      <c r="K75" s="189">
        <f>SUM(K67:K74)</f>
        <v>0</v>
      </c>
      <c r="L75" s="210"/>
      <c r="M75" s="128"/>
      <c r="N75" s="245"/>
      <c r="O75" s="256"/>
      <c r="P75" s="131"/>
      <c r="Q75" s="225"/>
      <c r="R75" s="146"/>
    </row>
    <row r="76" spans="1:19" s="133" customFormat="1" x14ac:dyDescent="0.25">
      <c r="A76" s="186" t="s">
        <v>28</v>
      </c>
      <c r="B76" s="104" t="s">
        <v>37</v>
      </c>
      <c r="C76" s="103" t="s">
        <v>41</v>
      </c>
      <c r="D76" s="105"/>
      <c r="E76" s="106"/>
      <c r="F76" s="107"/>
      <c r="G76" s="108"/>
      <c r="H76" s="105"/>
      <c r="I76" s="109"/>
      <c r="J76" s="105"/>
      <c r="K76" s="187"/>
      <c r="L76" s="208"/>
      <c r="M76" s="109"/>
      <c r="N76" s="246"/>
      <c r="O76" s="257"/>
      <c r="P76" s="110"/>
      <c r="Q76" s="222"/>
      <c r="R76" s="146"/>
    </row>
    <row r="77" spans="1:19" s="250" customFormat="1" x14ac:dyDescent="0.25">
      <c r="A77" s="111">
        <v>54</v>
      </c>
      <c r="B77" s="112" t="s">
        <v>116</v>
      </c>
      <c r="C77" s="113" t="s">
        <v>117</v>
      </c>
      <c r="D77" s="114" t="s">
        <v>50</v>
      </c>
      <c r="E77" s="115">
        <v>78</v>
      </c>
      <c r="F77" s="116">
        <v>2.7699999999999999E-3</v>
      </c>
      <c r="G77" s="117">
        <f t="shared" ref="G77:G93" si="26">(E77*F77)</f>
        <v>0.21606</v>
      </c>
      <c r="H77" s="118"/>
      <c r="I77" s="119">
        <f t="shared" ref="I77:I91" si="27">E77*H77</f>
        <v>0</v>
      </c>
      <c r="J77" s="118"/>
      <c r="K77" s="120">
        <f t="shared" ref="K77:K94" si="28">(E77*J77)</f>
        <v>0</v>
      </c>
      <c r="L77" s="209"/>
      <c r="M77" s="119"/>
      <c r="N77" s="244" t="s">
        <v>522</v>
      </c>
      <c r="O77" s="251" t="s">
        <v>533</v>
      </c>
      <c r="P77" s="228" t="s">
        <v>491</v>
      </c>
      <c r="Q77" s="248"/>
      <c r="R77" s="249"/>
    </row>
    <row r="78" spans="1:19" s="133" customFormat="1" ht="22.5" x14ac:dyDescent="0.25">
      <c r="A78" s="111">
        <v>55</v>
      </c>
      <c r="B78" s="112" t="s">
        <v>108</v>
      </c>
      <c r="C78" s="113" t="s">
        <v>81</v>
      </c>
      <c r="D78" s="114" t="s">
        <v>51</v>
      </c>
      <c r="E78" s="115">
        <v>1.3</v>
      </c>
      <c r="F78" s="116">
        <v>2.2563399999999998</v>
      </c>
      <c r="G78" s="117">
        <f t="shared" si="26"/>
        <v>2.9332419999999999</v>
      </c>
      <c r="H78" s="118"/>
      <c r="I78" s="119">
        <f t="shared" si="27"/>
        <v>0</v>
      </c>
      <c r="J78" s="118"/>
      <c r="K78" s="120">
        <f t="shared" si="28"/>
        <v>0</v>
      </c>
      <c r="L78" s="209"/>
      <c r="M78" s="119"/>
      <c r="N78" s="244" t="s">
        <v>522</v>
      </c>
      <c r="O78" s="251" t="s">
        <v>530</v>
      </c>
      <c r="P78" s="228" t="s">
        <v>491</v>
      </c>
      <c r="Q78" s="223"/>
      <c r="R78" s="146"/>
    </row>
    <row r="79" spans="1:19" s="133" customFormat="1" ht="22.5" x14ac:dyDescent="0.25">
      <c r="A79" s="111">
        <v>56</v>
      </c>
      <c r="B79" s="112" t="s">
        <v>492</v>
      </c>
      <c r="C79" s="113" t="s">
        <v>494</v>
      </c>
      <c r="D79" s="114" t="s">
        <v>52</v>
      </c>
      <c r="E79" s="115">
        <v>46</v>
      </c>
      <c r="F79" s="116">
        <v>8.566E-2</v>
      </c>
      <c r="G79" s="117">
        <f t="shared" si="26"/>
        <v>3.9403600000000001</v>
      </c>
      <c r="H79" s="118"/>
      <c r="I79" s="119">
        <f t="shared" si="27"/>
        <v>0</v>
      </c>
      <c r="J79" s="118"/>
      <c r="K79" s="120">
        <f t="shared" si="28"/>
        <v>0</v>
      </c>
      <c r="L79" s="209"/>
      <c r="M79" s="119"/>
      <c r="N79" s="244" t="s">
        <v>521</v>
      </c>
      <c r="O79" s="251" t="s">
        <v>530</v>
      </c>
      <c r="P79" s="228" t="s">
        <v>493</v>
      </c>
      <c r="Q79" s="223"/>
      <c r="R79" s="146"/>
    </row>
    <row r="80" spans="1:19" s="133" customFormat="1" ht="22.5" x14ac:dyDescent="0.25">
      <c r="A80" s="111">
        <v>57</v>
      </c>
      <c r="B80" s="112" t="s">
        <v>497</v>
      </c>
      <c r="C80" s="113" t="s">
        <v>498</v>
      </c>
      <c r="D80" s="114" t="s">
        <v>52</v>
      </c>
      <c r="E80" s="115">
        <f>E79</f>
        <v>46</v>
      </c>
      <c r="F80" s="116">
        <v>2E-3</v>
      </c>
      <c r="G80" s="117">
        <f t="shared" si="26"/>
        <v>9.1999999999999998E-2</v>
      </c>
      <c r="H80" s="118"/>
      <c r="I80" s="119">
        <f t="shared" si="27"/>
        <v>0</v>
      </c>
      <c r="J80" s="118"/>
      <c r="K80" s="120">
        <f t="shared" si="28"/>
        <v>0</v>
      </c>
      <c r="L80" s="209"/>
      <c r="M80" s="119"/>
      <c r="N80" s="244" t="s">
        <v>521</v>
      </c>
      <c r="O80" s="251" t="s">
        <v>530</v>
      </c>
      <c r="P80" s="228" t="s">
        <v>499</v>
      </c>
      <c r="Q80" s="223"/>
      <c r="R80" s="146"/>
    </row>
    <row r="81" spans="1:19" s="133" customFormat="1" ht="22.5" x14ac:dyDescent="0.25">
      <c r="A81" s="111">
        <v>58</v>
      </c>
      <c r="B81" s="112" t="s">
        <v>79</v>
      </c>
      <c r="C81" s="113" t="s">
        <v>80</v>
      </c>
      <c r="D81" s="114" t="s">
        <v>51</v>
      </c>
      <c r="E81" s="115">
        <v>3.25</v>
      </c>
      <c r="F81" s="116">
        <v>2.9141499999999998</v>
      </c>
      <c r="G81" s="117">
        <f t="shared" si="26"/>
        <v>9.4709874999999997</v>
      </c>
      <c r="H81" s="118"/>
      <c r="I81" s="119">
        <f t="shared" si="27"/>
        <v>0</v>
      </c>
      <c r="J81" s="118"/>
      <c r="K81" s="120">
        <f t="shared" si="28"/>
        <v>0</v>
      </c>
      <c r="L81" s="209"/>
      <c r="M81" s="119"/>
      <c r="N81" s="244" t="s">
        <v>521</v>
      </c>
      <c r="O81" s="251" t="s">
        <v>530</v>
      </c>
      <c r="P81" s="228" t="s">
        <v>491</v>
      </c>
      <c r="Q81" s="223"/>
      <c r="R81" s="146"/>
    </row>
    <row r="82" spans="1:19" s="133" customFormat="1" ht="22.5" x14ac:dyDescent="0.25">
      <c r="A82" s="111">
        <v>59</v>
      </c>
      <c r="B82" s="112" t="s">
        <v>82</v>
      </c>
      <c r="C82" s="113" t="s">
        <v>83</v>
      </c>
      <c r="D82" s="114" t="s">
        <v>50</v>
      </c>
      <c r="E82" s="115">
        <f>1*E83+0.5*E84+0.25*E85</f>
        <v>5.25</v>
      </c>
      <c r="F82" s="116">
        <v>2.4639999999999999E-2</v>
      </c>
      <c r="G82" s="117">
        <f t="shared" si="26"/>
        <v>0.12936</v>
      </c>
      <c r="H82" s="118"/>
      <c r="I82" s="119">
        <f t="shared" si="27"/>
        <v>0</v>
      </c>
      <c r="J82" s="118"/>
      <c r="K82" s="120">
        <f t="shared" si="28"/>
        <v>0</v>
      </c>
      <c r="L82" s="209"/>
      <c r="M82" s="119"/>
      <c r="N82" s="244" t="s">
        <v>522</v>
      </c>
      <c r="O82" s="251" t="s">
        <v>536</v>
      </c>
      <c r="P82" s="228" t="s">
        <v>500</v>
      </c>
      <c r="Q82" s="223"/>
      <c r="R82" s="146"/>
    </row>
    <row r="83" spans="1:19" s="133" customFormat="1" x14ac:dyDescent="0.25">
      <c r="A83" s="111">
        <v>60</v>
      </c>
      <c r="B83" s="112" t="s">
        <v>120</v>
      </c>
      <c r="C83" s="113" t="s">
        <v>113</v>
      </c>
      <c r="D83" s="114" t="s">
        <v>52</v>
      </c>
      <c r="E83" s="115">
        <v>4</v>
      </c>
      <c r="F83" s="116">
        <v>0.64</v>
      </c>
      <c r="G83" s="117">
        <f t="shared" si="26"/>
        <v>2.56</v>
      </c>
      <c r="H83" s="118"/>
      <c r="I83" s="119">
        <f t="shared" si="27"/>
        <v>0</v>
      </c>
      <c r="J83" s="118"/>
      <c r="K83" s="120">
        <f t="shared" si="28"/>
        <v>0</v>
      </c>
      <c r="L83" s="209"/>
      <c r="M83" s="119"/>
      <c r="N83" s="244" t="s">
        <v>521</v>
      </c>
      <c r="O83" s="251" t="s">
        <v>533</v>
      </c>
      <c r="P83" s="228" t="s">
        <v>500</v>
      </c>
      <c r="Q83" s="223"/>
      <c r="R83" s="146"/>
    </row>
    <row r="84" spans="1:19" s="133" customFormat="1" x14ac:dyDescent="0.25">
      <c r="A84" s="111">
        <v>61</v>
      </c>
      <c r="B84" s="112" t="s">
        <v>110</v>
      </c>
      <c r="C84" s="113" t="s">
        <v>114</v>
      </c>
      <c r="D84" s="114" t="s">
        <v>52</v>
      </c>
      <c r="E84" s="115">
        <v>1</v>
      </c>
      <c r="F84" s="116">
        <v>0.32</v>
      </c>
      <c r="G84" s="117">
        <f t="shared" si="26"/>
        <v>0.32</v>
      </c>
      <c r="H84" s="118"/>
      <c r="I84" s="119">
        <f t="shared" si="27"/>
        <v>0</v>
      </c>
      <c r="J84" s="118"/>
      <c r="K84" s="120">
        <f t="shared" si="28"/>
        <v>0</v>
      </c>
      <c r="L84" s="209"/>
      <c r="M84" s="119"/>
      <c r="N84" s="244" t="s">
        <v>521</v>
      </c>
      <c r="O84" s="251" t="s">
        <v>533</v>
      </c>
      <c r="P84" s="228" t="s">
        <v>500</v>
      </c>
      <c r="Q84" s="223"/>
      <c r="R84" s="146"/>
    </row>
    <row r="85" spans="1:19" s="133" customFormat="1" x14ac:dyDescent="0.25">
      <c r="A85" s="111">
        <v>62</v>
      </c>
      <c r="B85" s="112" t="s">
        <v>121</v>
      </c>
      <c r="C85" s="113" t="s">
        <v>115</v>
      </c>
      <c r="D85" s="114" t="s">
        <v>52</v>
      </c>
      <c r="E85" s="115">
        <v>3</v>
      </c>
      <c r="F85" s="116">
        <v>0.16</v>
      </c>
      <c r="G85" s="117">
        <f t="shared" si="26"/>
        <v>0.48</v>
      </c>
      <c r="H85" s="118"/>
      <c r="I85" s="119">
        <f t="shared" si="27"/>
        <v>0</v>
      </c>
      <c r="J85" s="118"/>
      <c r="K85" s="120">
        <f t="shared" si="28"/>
        <v>0</v>
      </c>
      <c r="L85" s="209"/>
      <c r="M85" s="119"/>
      <c r="N85" s="244" t="s">
        <v>521</v>
      </c>
      <c r="O85" s="251" t="s">
        <v>533</v>
      </c>
      <c r="P85" s="228" t="s">
        <v>500</v>
      </c>
      <c r="Q85" s="223"/>
      <c r="R85" s="146"/>
    </row>
    <row r="86" spans="1:19" s="133" customFormat="1" ht="22.5" x14ac:dyDescent="0.25">
      <c r="A86" s="111">
        <v>63</v>
      </c>
      <c r="B86" s="112" t="s">
        <v>84</v>
      </c>
      <c r="C86" s="113" t="s">
        <v>85</v>
      </c>
      <c r="D86" s="114" t="s">
        <v>52</v>
      </c>
      <c r="E86" s="115">
        <v>4</v>
      </c>
      <c r="F86" s="116">
        <v>1.17E-2</v>
      </c>
      <c r="G86" s="117">
        <f t="shared" si="26"/>
        <v>4.6800000000000001E-2</v>
      </c>
      <c r="H86" s="118"/>
      <c r="I86" s="119">
        <f t="shared" ref="I86:I87" si="29">E86*H86</f>
        <v>0</v>
      </c>
      <c r="J86" s="118"/>
      <c r="K86" s="120">
        <f t="shared" ref="K86:K87" si="30">(E86*J86)</f>
        <v>0</v>
      </c>
      <c r="L86" s="209"/>
      <c r="M86" s="119"/>
      <c r="N86" s="244" t="s">
        <v>522</v>
      </c>
      <c r="O86" s="251" t="s">
        <v>537</v>
      </c>
      <c r="P86" s="228" t="s">
        <v>500</v>
      </c>
      <c r="Q86" s="223"/>
      <c r="R86" s="146"/>
    </row>
    <row r="87" spans="1:19" s="133" customFormat="1" x14ac:dyDescent="0.25">
      <c r="A87" s="111">
        <v>64</v>
      </c>
      <c r="B87" s="112" t="s">
        <v>122</v>
      </c>
      <c r="C87" s="113" t="s">
        <v>501</v>
      </c>
      <c r="D87" s="114" t="s">
        <v>52</v>
      </c>
      <c r="E87" s="115">
        <v>3</v>
      </c>
      <c r="F87" s="116">
        <v>0.313</v>
      </c>
      <c r="G87" s="117">
        <f t="shared" si="26"/>
        <v>0.93900000000000006</v>
      </c>
      <c r="H87" s="118"/>
      <c r="I87" s="119">
        <f t="shared" si="29"/>
        <v>0</v>
      </c>
      <c r="J87" s="118"/>
      <c r="K87" s="120">
        <f t="shared" si="30"/>
        <v>0</v>
      </c>
      <c r="L87" s="209"/>
      <c r="M87" s="119"/>
      <c r="N87" s="244" t="s">
        <v>521</v>
      </c>
      <c r="O87" s="251" t="s">
        <v>533</v>
      </c>
      <c r="P87" s="228" t="s">
        <v>500</v>
      </c>
      <c r="Q87" s="223"/>
      <c r="R87" s="146"/>
    </row>
    <row r="88" spans="1:19" s="133" customFormat="1" x14ac:dyDescent="0.25">
      <c r="A88" s="111">
        <v>65</v>
      </c>
      <c r="B88" s="112" t="s">
        <v>123</v>
      </c>
      <c r="C88" s="113" t="s">
        <v>86</v>
      </c>
      <c r="D88" s="114" t="s">
        <v>52</v>
      </c>
      <c r="E88" s="115">
        <v>1</v>
      </c>
      <c r="F88" s="116">
        <v>0.17599999999999999</v>
      </c>
      <c r="G88" s="117">
        <f t="shared" si="26"/>
        <v>0.17599999999999999</v>
      </c>
      <c r="H88" s="118"/>
      <c r="I88" s="119">
        <f t="shared" si="27"/>
        <v>0</v>
      </c>
      <c r="J88" s="118"/>
      <c r="K88" s="120">
        <f t="shared" si="28"/>
        <v>0</v>
      </c>
      <c r="L88" s="209"/>
      <c r="M88" s="119"/>
      <c r="N88" s="244" t="s">
        <v>521</v>
      </c>
      <c r="O88" s="251" t="s">
        <v>533</v>
      </c>
      <c r="P88" s="228" t="s">
        <v>500</v>
      </c>
      <c r="Q88" s="223"/>
      <c r="R88" s="146"/>
    </row>
    <row r="89" spans="1:19" s="133" customFormat="1" x14ac:dyDescent="0.25">
      <c r="A89" s="111">
        <v>66</v>
      </c>
      <c r="B89" s="112" t="s">
        <v>87</v>
      </c>
      <c r="C89" s="113" t="s">
        <v>88</v>
      </c>
      <c r="D89" s="114" t="s">
        <v>53</v>
      </c>
      <c r="E89" s="115">
        <v>30</v>
      </c>
      <c r="F89" s="116">
        <v>1E-3</v>
      </c>
      <c r="G89" s="117">
        <f t="shared" si="26"/>
        <v>0.03</v>
      </c>
      <c r="H89" s="118"/>
      <c r="I89" s="119">
        <f t="shared" si="27"/>
        <v>0</v>
      </c>
      <c r="J89" s="118"/>
      <c r="K89" s="120">
        <f t="shared" si="28"/>
        <v>0</v>
      </c>
      <c r="L89" s="209"/>
      <c r="M89" s="119"/>
      <c r="N89" s="244" t="s">
        <v>522</v>
      </c>
      <c r="O89" s="251" t="s">
        <v>533</v>
      </c>
      <c r="P89" s="228" t="s">
        <v>500</v>
      </c>
      <c r="Q89" s="223"/>
      <c r="R89" s="146"/>
    </row>
    <row r="90" spans="1:19" s="133" customFormat="1" ht="22.5" x14ac:dyDescent="0.25">
      <c r="A90" s="111">
        <v>67</v>
      </c>
      <c r="B90" s="112" t="s">
        <v>513</v>
      </c>
      <c r="C90" s="113" t="s">
        <v>514</v>
      </c>
      <c r="D90" s="114" t="s">
        <v>58</v>
      </c>
      <c r="E90" s="115">
        <v>16.2</v>
      </c>
      <c r="F90" s="116"/>
      <c r="G90" s="117">
        <f t="shared" si="26"/>
        <v>0</v>
      </c>
      <c r="H90" s="118"/>
      <c r="I90" s="119">
        <f t="shared" si="27"/>
        <v>0</v>
      </c>
      <c r="J90" s="118"/>
      <c r="K90" s="120">
        <f t="shared" si="28"/>
        <v>0</v>
      </c>
      <c r="L90" s="209"/>
      <c r="M90" s="119"/>
      <c r="N90" s="244" t="s">
        <v>522</v>
      </c>
      <c r="O90" s="251" t="s">
        <v>530</v>
      </c>
      <c r="P90" s="228" t="s">
        <v>500</v>
      </c>
      <c r="Q90" s="223"/>
      <c r="R90" s="146"/>
    </row>
    <row r="91" spans="1:19" s="133" customFormat="1" ht="22.5" x14ac:dyDescent="0.25">
      <c r="A91" s="111">
        <v>68</v>
      </c>
      <c r="B91" s="112" t="s">
        <v>124</v>
      </c>
      <c r="C91" s="113" t="s">
        <v>118</v>
      </c>
      <c r="D91" s="114" t="s">
        <v>52</v>
      </c>
      <c r="E91" s="115">
        <v>8</v>
      </c>
      <c r="F91" s="116"/>
      <c r="G91" s="117">
        <f t="shared" si="26"/>
        <v>0</v>
      </c>
      <c r="H91" s="118"/>
      <c r="I91" s="119">
        <f t="shared" si="27"/>
        <v>0</v>
      </c>
      <c r="J91" s="118"/>
      <c r="K91" s="120">
        <f t="shared" si="28"/>
        <v>0</v>
      </c>
      <c r="L91" s="209"/>
      <c r="M91" s="119"/>
      <c r="N91" s="244" t="s">
        <v>521</v>
      </c>
      <c r="O91" s="251" t="s">
        <v>530</v>
      </c>
      <c r="P91" s="228" t="s">
        <v>512</v>
      </c>
      <c r="Q91" s="223"/>
      <c r="R91" s="146"/>
    </row>
    <row r="92" spans="1:19" s="133" customFormat="1" ht="22.5" x14ac:dyDescent="0.25">
      <c r="A92" s="111">
        <v>69</v>
      </c>
      <c r="B92" s="112" t="s">
        <v>77</v>
      </c>
      <c r="C92" s="113" t="s">
        <v>78</v>
      </c>
      <c r="D92" s="114" t="s">
        <v>58</v>
      </c>
      <c r="E92" s="115">
        <v>20</v>
      </c>
      <c r="F92" s="116">
        <v>0.42854799999999998</v>
      </c>
      <c r="G92" s="117">
        <f t="shared" si="26"/>
        <v>8.5709599999999995</v>
      </c>
      <c r="H92" s="118"/>
      <c r="I92" s="119">
        <v>0</v>
      </c>
      <c r="J92" s="118"/>
      <c r="K92" s="120">
        <f t="shared" si="28"/>
        <v>0</v>
      </c>
      <c r="L92" s="209"/>
      <c r="M92" s="119"/>
      <c r="N92" s="244" t="s">
        <v>522</v>
      </c>
      <c r="O92" s="251" t="s">
        <v>530</v>
      </c>
      <c r="P92" s="228" t="s">
        <v>512</v>
      </c>
      <c r="Q92" s="223"/>
      <c r="R92" s="146"/>
    </row>
    <row r="93" spans="1:19" s="133" customFormat="1" ht="22.5" x14ac:dyDescent="0.25">
      <c r="A93" s="111">
        <v>70</v>
      </c>
      <c r="B93" s="112" t="s">
        <v>125</v>
      </c>
      <c r="C93" s="113" t="s">
        <v>516</v>
      </c>
      <c r="D93" s="114" t="s">
        <v>50</v>
      </c>
      <c r="E93" s="115">
        <v>2.2000000000000002</v>
      </c>
      <c r="F93" s="116">
        <v>4.3999999999999997E-2</v>
      </c>
      <c r="G93" s="117">
        <f t="shared" si="26"/>
        <v>9.6799999999999997E-2</v>
      </c>
      <c r="H93" s="118"/>
      <c r="I93" s="119">
        <v>0</v>
      </c>
      <c r="J93" s="118"/>
      <c r="K93" s="120">
        <f t="shared" si="28"/>
        <v>0</v>
      </c>
      <c r="L93" s="209"/>
      <c r="M93" s="119"/>
      <c r="N93" s="244" t="s">
        <v>521</v>
      </c>
      <c r="O93" s="251" t="s">
        <v>530</v>
      </c>
      <c r="P93" s="228" t="s">
        <v>542</v>
      </c>
      <c r="Q93" s="121"/>
      <c r="R93" s="146"/>
    </row>
    <row r="94" spans="1:19" s="133" customFormat="1" ht="22.5" x14ac:dyDescent="0.25">
      <c r="A94" s="111" t="s">
        <v>543</v>
      </c>
      <c r="B94" s="112">
        <v>935115112</v>
      </c>
      <c r="C94" s="113" t="s">
        <v>90</v>
      </c>
      <c r="D94" s="114" t="s">
        <v>50</v>
      </c>
      <c r="E94" s="115">
        <v>3.2</v>
      </c>
      <c r="F94" s="116">
        <v>0.32016</v>
      </c>
      <c r="G94" s="117">
        <f>F94*E94</f>
        <v>1.0245120000000001</v>
      </c>
      <c r="H94" s="118"/>
      <c r="I94" s="119">
        <v>0</v>
      </c>
      <c r="J94" s="118"/>
      <c r="K94" s="120">
        <f t="shared" si="28"/>
        <v>0</v>
      </c>
      <c r="L94" s="209"/>
      <c r="M94" s="119"/>
      <c r="N94" s="244" t="s">
        <v>522</v>
      </c>
      <c r="O94" s="251" t="s">
        <v>530</v>
      </c>
      <c r="P94" s="228" t="s">
        <v>542</v>
      </c>
      <c r="Q94" s="121"/>
      <c r="R94" s="146"/>
    </row>
    <row r="95" spans="1:19" s="178" customFormat="1" x14ac:dyDescent="0.25">
      <c r="A95" s="111"/>
      <c r="B95" s="112"/>
      <c r="C95" s="135"/>
      <c r="D95" s="114"/>
      <c r="E95" s="115"/>
      <c r="F95" s="116"/>
      <c r="G95" s="136"/>
      <c r="H95" s="118"/>
      <c r="I95" s="119"/>
      <c r="J95" s="118"/>
      <c r="K95" s="192"/>
      <c r="L95" s="214"/>
      <c r="M95" s="240"/>
      <c r="N95" s="244"/>
      <c r="O95" s="251"/>
      <c r="P95" s="228"/>
      <c r="R95" s="146"/>
      <c r="S95" s="133"/>
    </row>
    <row r="96" spans="1:19" s="133" customFormat="1" x14ac:dyDescent="0.25">
      <c r="A96" s="188" t="s">
        <v>29</v>
      </c>
      <c r="B96" s="123" t="s">
        <v>40</v>
      </c>
      <c r="C96" s="124" t="s">
        <v>41</v>
      </c>
      <c r="D96" s="125"/>
      <c r="E96" s="126"/>
      <c r="F96" s="127"/>
      <c r="G96" s="128">
        <f>SUM(G77:G95)</f>
        <v>31.026081499999997</v>
      </c>
      <c r="H96" s="129"/>
      <c r="I96" s="128">
        <f>SUM(I77:I95)</f>
        <v>0</v>
      </c>
      <c r="J96" s="130"/>
      <c r="K96" s="189">
        <f>SUM(K77:K95)</f>
        <v>0</v>
      </c>
      <c r="L96" s="210"/>
      <c r="M96" s="128"/>
      <c r="N96" s="245"/>
      <c r="O96" s="256"/>
      <c r="P96" s="131"/>
      <c r="Q96" s="225"/>
      <c r="R96" s="146"/>
    </row>
    <row r="97" spans="1:18" s="133" customFormat="1" x14ac:dyDescent="0.25">
      <c r="A97" s="186" t="s">
        <v>28</v>
      </c>
      <c r="B97" s="104" t="s">
        <v>39</v>
      </c>
      <c r="C97" s="103" t="s">
        <v>89</v>
      </c>
      <c r="D97" s="105"/>
      <c r="E97" s="106"/>
      <c r="F97" s="107"/>
      <c r="G97" s="108"/>
      <c r="H97" s="105"/>
      <c r="I97" s="109"/>
      <c r="J97" s="105"/>
      <c r="K97" s="187"/>
      <c r="L97" s="208"/>
      <c r="M97" s="109"/>
      <c r="N97" s="246"/>
      <c r="O97" s="257"/>
      <c r="P97" s="110"/>
      <c r="Q97" s="222"/>
      <c r="R97" s="146"/>
    </row>
    <row r="98" spans="1:18" s="133" customFormat="1" ht="22.5" x14ac:dyDescent="0.25">
      <c r="A98" s="111" t="s">
        <v>544</v>
      </c>
      <c r="B98" s="112">
        <v>935115112</v>
      </c>
      <c r="C98" s="113" t="s">
        <v>90</v>
      </c>
      <c r="D98" s="114" t="s">
        <v>50</v>
      </c>
      <c r="E98" s="115">
        <v>582</v>
      </c>
      <c r="F98" s="116">
        <v>0.32016</v>
      </c>
      <c r="G98" s="117">
        <f t="shared" ref="G98:G102" si="31">E98*F98</f>
        <v>186.33312000000001</v>
      </c>
      <c r="H98" s="118"/>
      <c r="I98" s="119">
        <f t="shared" ref="I98:I104" si="32">E98*H98</f>
        <v>0</v>
      </c>
      <c r="J98" s="118"/>
      <c r="K98" s="120">
        <f t="shared" ref="K98:K104" si="33">E98*J98</f>
        <v>0</v>
      </c>
      <c r="L98" s="209"/>
      <c r="M98" s="119"/>
      <c r="N98" s="244" t="s">
        <v>522</v>
      </c>
      <c r="O98" s="251" t="s">
        <v>530</v>
      </c>
      <c r="P98" s="228" t="s">
        <v>504</v>
      </c>
      <c r="Q98" s="223"/>
      <c r="R98" s="146"/>
    </row>
    <row r="99" spans="1:18" s="133" customFormat="1" ht="22.5" x14ac:dyDescent="0.25">
      <c r="A99" s="111" t="s">
        <v>545</v>
      </c>
      <c r="B99" s="112" t="s">
        <v>109</v>
      </c>
      <c r="C99" s="113" t="s">
        <v>507</v>
      </c>
      <c r="D99" s="114" t="s">
        <v>50</v>
      </c>
      <c r="E99" s="115">
        <v>384</v>
      </c>
      <c r="F99" s="116">
        <v>1.5138210000000001</v>
      </c>
      <c r="G99" s="117">
        <f t="shared" si="31"/>
        <v>581.30726400000003</v>
      </c>
      <c r="H99" s="118"/>
      <c r="I99" s="119">
        <f t="shared" si="32"/>
        <v>0</v>
      </c>
      <c r="J99" s="118"/>
      <c r="K99" s="120">
        <f t="shared" si="33"/>
        <v>0</v>
      </c>
      <c r="L99" s="209"/>
      <c r="M99" s="119"/>
      <c r="N99" s="244" t="s">
        <v>521</v>
      </c>
      <c r="O99" s="251" t="s">
        <v>530</v>
      </c>
      <c r="P99" s="228" t="s">
        <v>506</v>
      </c>
      <c r="Q99" s="223"/>
      <c r="R99" s="146"/>
    </row>
    <row r="100" spans="1:18" s="133" customFormat="1" ht="22.5" x14ac:dyDescent="0.25">
      <c r="A100" s="111" t="s">
        <v>546</v>
      </c>
      <c r="B100" s="112" t="s">
        <v>503</v>
      </c>
      <c r="C100" s="113" t="s">
        <v>502</v>
      </c>
      <c r="D100" s="114" t="s">
        <v>50</v>
      </c>
      <c r="E100" s="115">
        <v>95</v>
      </c>
      <c r="F100" s="116">
        <v>1.826176</v>
      </c>
      <c r="G100" s="117">
        <f t="shared" si="31"/>
        <v>173.48671999999999</v>
      </c>
      <c r="H100" s="118"/>
      <c r="I100" s="119">
        <f t="shared" ref="I100" si="34">E100*H100</f>
        <v>0</v>
      </c>
      <c r="J100" s="118"/>
      <c r="K100" s="120">
        <f t="shared" ref="K100" si="35">E100*J100</f>
        <v>0</v>
      </c>
      <c r="L100" s="209"/>
      <c r="M100" s="119"/>
      <c r="N100" s="244" t="s">
        <v>522</v>
      </c>
      <c r="O100" s="251" t="s">
        <v>530</v>
      </c>
      <c r="P100" s="228" t="s">
        <v>505</v>
      </c>
      <c r="Q100" s="223"/>
      <c r="R100" s="146"/>
    </row>
    <row r="101" spans="1:18" s="133" customFormat="1" ht="22.5" x14ac:dyDescent="0.25">
      <c r="A101" s="111" t="s">
        <v>547</v>
      </c>
      <c r="B101" s="112" t="s">
        <v>515</v>
      </c>
      <c r="C101" s="113" t="s">
        <v>510</v>
      </c>
      <c r="D101" s="114" t="s">
        <v>51</v>
      </c>
      <c r="E101" s="115">
        <f>15.4+7.6</f>
        <v>23</v>
      </c>
      <c r="F101" s="116">
        <v>2.0350000000000001</v>
      </c>
      <c r="G101" s="117">
        <f t="shared" si="31"/>
        <v>46.805000000000007</v>
      </c>
      <c r="H101" s="118"/>
      <c r="I101" s="119">
        <f t="shared" si="32"/>
        <v>0</v>
      </c>
      <c r="J101" s="118"/>
      <c r="K101" s="120">
        <f t="shared" si="33"/>
        <v>0</v>
      </c>
      <c r="L101" s="209"/>
      <c r="M101" s="119"/>
      <c r="N101" s="244" t="s">
        <v>521</v>
      </c>
      <c r="O101" s="251" t="s">
        <v>530</v>
      </c>
      <c r="P101" s="228" t="s">
        <v>508</v>
      </c>
      <c r="Q101" s="223"/>
      <c r="R101" s="146"/>
    </row>
    <row r="102" spans="1:18" s="133" customFormat="1" ht="22.5" x14ac:dyDescent="0.25">
      <c r="A102" s="111" t="s">
        <v>548</v>
      </c>
      <c r="B102" s="166" t="s">
        <v>495</v>
      </c>
      <c r="C102" s="155" t="s">
        <v>496</v>
      </c>
      <c r="D102" s="167" t="s">
        <v>58</v>
      </c>
      <c r="E102" s="157">
        <v>1110.5</v>
      </c>
      <c r="F102" s="168">
        <v>4.6799999999999999E-4</v>
      </c>
      <c r="G102" s="117">
        <f t="shared" si="31"/>
        <v>0.51971400000000001</v>
      </c>
      <c r="H102" s="169"/>
      <c r="I102" s="119">
        <f>(E102*H102)</f>
        <v>0</v>
      </c>
      <c r="J102" s="118"/>
      <c r="K102" s="120">
        <f>(E102*J102)</f>
        <v>0</v>
      </c>
      <c r="L102" s="209"/>
      <c r="M102" s="119"/>
      <c r="N102" s="244" t="s">
        <v>522</v>
      </c>
      <c r="O102" s="251" t="s">
        <v>530</v>
      </c>
      <c r="P102" s="228" t="s">
        <v>508</v>
      </c>
      <c r="Q102" s="223"/>
      <c r="R102" s="146"/>
    </row>
    <row r="103" spans="1:18" s="133" customFormat="1" ht="22.5" x14ac:dyDescent="0.25">
      <c r="A103" s="111" t="s">
        <v>549</v>
      </c>
      <c r="B103" s="112" t="s">
        <v>130</v>
      </c>
      <c r="C103" s="113" t="s">
        <v>131</v>
      </c>
      <c r="D103" s="114" t="s">
        <v>50</v>
      </c>
      <c r="E103" s="115">
        <v>136</v>
      </c>
      <c r="F103" s="116"/>
      <c r="G103" s="117"/>
      <c r="H103" s="118"/>
      <c r="I103" s="119">
        <f t="shared" si="32"/>
        <v>0</v>
      </c>
      <c r="J103" s="118"/>
      <c r="K103" s="120">
        <f t="shared" si="33"/>
        <v>0</v>
      </c>
      <c r="L103" s="209"/>
      <c r="M103" s="119"/>
      <c r="N103" s="244" t="s">
        <v>521</v>
      </c>
      <c r="O103" s="251" t="s">
        <v>519</v>
      </c>
      <c r="P103" s="228" t="s">
        <v>509</v>
      </c>
      <c r="Q103" s="223"/>
      <c r="R103" s="146"/>
    </row>
    <row r="104" spans="1:18" s="133" customFormat="1" ht="33.75" x14ac:dyDescent="0.25">
      <c r="A104" s="111" t="s">
        <v>550</v>
      </c>
      <c r="B104" s="112" t="s">
        <v>284</v>
      </c>
      <c r="C104" s="113" t="s">
        <v>285</v>
      </c>
      <c r="D104" s="114" t="s">
        <v>91</v>
      </c>
      <c r="E104" s="115">
        <f>G50+G60+G66+G75+G96+G96+G106</f>
        <v>3875.7103930000007</v>
      </c>
      <c r="F104" s="116"/>
      <c r="G104" s="117"/>
      <c r="H104" s="118"/>
      <c r="I104" s="119">
        <f t="shared" si="32"/>
        <v>0</v>
      </c>
      <c r="J104" s="118"/>
      <c r="K104" s="120">
        <f t="shared" si="33"/>
        <v>0</v>
      </c>
      <c r="L104" s="209"/>
      <c r="M104" s="119"/>
      <c r="N104" s="244" t="s">
        <v>522</v>
      </c>
      <c r="O104" s="258" t="s">
        <v>541</v>
      </c>
      <c r="P104" s="228" t="s">
        <v>511</v>
      </c>
      <c r="Q104" s="223"/>
      <c r="R104" s="146"/>
    </row>
    <row r="105" spans="1:18" s="133" customFormat="1" x14ac:dyDescent="0.25">
      <c r="A105" s="111"/>
      <c r="B105" s="163"/>
      <c r="C105" s="132"/>
      <c r="D105" s="163"/>
      <c r="E105" s="132"/>
      <c r="F105" s="163"/>
      <c r="G105" s="134"/>
      <c r="H105" s="163"/>
      <c r="I105" s="134"/>
      <c r="J105" s="163"/>
      <c r="K105" s="191"/>
      <c r="L105" s="212"/>
      <c r="M105" s="134"/>
      <c r="N105" s="233"/>
      <c r="O105" s="243"/>
      <c r="P105" s="164"/>
      <c r="Q105" s="226"/>
      <c r="R105" s="146"/>
    </row>
    <row r="106" spans="1:18" s="133" customFormat="1" x14ac:dyDescent="0.25">
      <c r="A106" s="188" t="s">
        <v>29</v>
      </c>
      <c r="B106" s="123" t="s">
        <v>38</v>
      </c>
      <c r="C106" s="124" t="s">
        <v>89</v>
      </c>
      <c r="D106" s="125"/>
      <c r="E106" s="126"/>
      <c r="F106" s="127"/>
      <c r="G106" s="128">
        <f>SUM(G98:G103)</f>
        <v>988.451818</v>
      </c>
      <c r="H106" s="129"/>
      <c r="I106" s="128">
        <f>SUM(I98:I105)</f>
        <v>0</v>
      </c>
      <c r="J106" s="130"/>
      <c r="K106" s="189">
        <f>SUM(K98:K105)</f>
        <v>0</v>
      </c>
      <c r="L106" s="210"/>
      <c r="M106" s="128"/>
      <c r="N106" s="245"/>
      <c r="O106" s="256"/>
      <c r="P106" s="131"/>
      <c r="Q106" s="225"/>
      <c r="R106" s="146"/>
    </row>
    <row r="107" spans="1:18" s="133" customFormat="1" x14ac:dyDescent="0.25">
      <c r="A107" s="186" t="s">
        <v>28</v>
      </c>
      <c r="B107" s="104" t="s">
        <v>43</v>
      </c>
      <c r="C107" s="103" t="s">
        <v>42</v>
      </c>
      <c r="D107" s="105"/>
      <c r="E107" s="106"/>
      <c r="F107" s="107"/>
      <c r="G107" s="108"/>
      <c r="H107" s="105"/>
      <c r="I107" s="109"/>
      <c r="J107" s="105"/>
      <c r="K107" s="187"/>
      <c r="L107" s="208"/>
      <c r="M107" s="109"/>
      <c r="N107" s="246"/>
      <c r="O107" s="257"/>
      <c r="P107" s="110"/>
      <c r="Q107" s="222"/>
      <c r="R107" s="146"/>
    </row>
    <row r="108" spans="1:18" s="133" customFormat="1" ht="22.5" x14ac:dyDescent="0.25">
      <c r="A108" s="111" t="s">
        <v>551</v>
      </c>
      <c r="B108" s="112" t="s">
        <v>539</v>
      </c>
      <c r="C108" s="113" t="s">
        <v>111</v>
      </c>
      <c r="D108" s="114" t="s">
        <v>91</v>
      </c>
      <c r="E108" s="115">
        <f>E34*2</f>
        <v>14787.2</v>
      </c>
      <c r="F108" s="116"/>
      <c r="G108" s="117">
        <f t="shared" ref="G108:G109" si="36">(E108*F108)</f>
        <v>0</v>
      </c>
      <c r="H108" s="118"/>
      <c r="I108" s="119">
        <f t="shared" ref="I108:I109" si="37">(E108*H108)</f>
        <v>0</v>
      </c>
      <c r="J108" s="118"/>
      <c r="K108" s="120">
        <f t="shared" ref="K108:K109" si="38">(E108*J108)</f>
        <v>0</v>
      </c>
      <c r="L108" s="209"/>
      <c r="M108" s="119"/>
      <c r="N108" s="244"/>
      <c r="O108" s="251" t="s">
        <v>538</v>
      </c>
      <c r="P108" s="228" t="s">
        <v>449</v>
      </c>
      <c r="Q108" s="223"/>
      <c r="R108" s="146"/>
    </row>
    <row r="109" spans="1:18" s="133" customFormat="1" ht="22.5" x14ac:dyDescent="0.25">
      <c r="A109" s="111" t="s">
        <v>552</v>
      </c>
      <c r="B109" s="112" t="s">
        <v>540</v>
      </c>
      <c r="C109" s="113" t="s">
        <v>112</v>
      </c>
      <c r="D109" s="114" t="s">
        <v>91</v>
      </c>
      <c r="E109" s="115">
        <f>E35*2.3</f>
        <v>4146.8999999999996</v>
      </c>
      <c r="F109" s="116"/>
      <c r="G109" s="117">
        <f t="shared" si="36"/>
        <v>0</v>
      </c>
      <c r="H109" s="118"/>
      <c r="I109" s="119">
        <f t="shared" si="37"/>
        <v>0</v>
      </c>
      <c r="J109" s="118"/>
      <c r="K109" s="120">
        <f t="shared" si="38"/>
        <v>0</v>
      </c>
      <c r="L109" s="209"/>
      <c r="M109" s="119"/>
      <c r="N109" s="244"/>
      <c r="O109" s="251" t="s">
        <v>538</v>
      </c>
      <c r="P109" s="228" t="s">
        <v>449</v>
      </c>
      <c r="Q109" s="223"/>
      <c r="R109" s="146"/>
    </row>
    <row r="110" spans="1:18" s="133" customFormat="1" x14ac:dyDescent="0.25">
      <c r="A110" s="190"/>
      <c r="B110" s="163"/>
      <c r="C110" s="132"/>
      <c r="D110" s="163"/>
      <c r="E110" s="132"/>
      <c r="F110" s="163"/>
      <c r="G110" s="134"/>
      <c r="H110" s="163"/>
      <c r="I110" s="134"/>
      <c r="J110" s="163"/>
      <c r="K110" s="191"/>
      <c r="L110" s="212"/>
      <c r="M110" s="134"/>
      <c r="N110" s="233"/>
      <c r="O110" s="243"/>
      <c r="P110" s="164"/>
      <c r="Q110" s="226"/>
      <c r="R110" s="146"/>
    </row>
    <row r="111" spans="1:18" s="133" customFormat="1" ht="15.75" thickBot="1" x14ac:dyDescent="0.3">
      <c r="A111" s="193" t="s">
        <v>29</v>
      </c>
      <c r="B111" s="194" t="s">
        <v>44</v>
      </c>
      <c r="C111" s="195" t="str">
        <f>C107</f>
        <v>Poplatky za skládky</v>
      </c>
      <c r="D111" s="196"/>
      <c r="E111" s="197"/>
      <c r="F111" s="198"/>
      <c r="G111" s="199">
        <f>SUM(G109:G110)</f>
        <v>0</v>
      </c>
      <c r="H111" s="200"/>
      <c r="I111" s="199">
        <f>SUM(I109:I110)</f>
        <v>0</v>
      </c>
      <c r="J111" s="137"/>
      <c r="K111" s="201">
        <f>SUM(K108:K110)</f>
        <v>0</v>
      </c>
      <c r="L111" s="215"/>
      <c r="M111" s="199"/>
      <c r="N111" s="234"/>
      <c r="O111" s="196"/>
      <c r="P111" s="138"/>
      <c r="Q111" s="227"/>
      <c r="R111" s="146"/>
    </row>
    <row r="112" spans="1:18" x14ac:dyDescent="0.25">
      <c r="R112" s="139"/>
    </row>
    <row r="113" spans="18:18" x14ac:dyDescent="0.25">
      <c r="R113" s="139"/>
    </row>
    <row r="114" spans="18:18" x14ac:dyDescent="0.25">
      <c r="R114" s="139"/>
    </row>
    <row r="115" spans="18:18" x14ac:dyDescent="0.25">
      <c r="R115" s="139"/>
    </row>
    <row r="116" spans="18:18" x14ac:dyDescent="0.25">
      <c r="R116" s="139"/>
    </row>
    <row r="117" spans="18:18" x14ac:dyDescent="0.25">
      <c r="R117" s="139"/>
    </row>
    <row r="118" spans="18:18" x14ac:dyDescent="0.25">
      <c r="R118" s="139"/>
    </row>
    <row r="119" spans="18:18" x14ac:dyDescent="0.25">
      <c r="R119" s="139"/>
    </row>
  </sheetData>
  <protectedRanges>
    <protectedRange sqref="B36:C36" name="Oblast3_3"/>
    <protectedRange sqref="A49" name="Oblast3_4"/>
  </protectedRanges>
  <autoFilter ref="A10:K10"/>
  <mergeCells count="4">
    <mergeCell ref="I1:J1"/>
    <mergeCell ref="N6:N8"/>
    <mergeCell ref="J7:K7"/>
    <mergeCell ref="H6:K6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colBreaks count="1" manualBreakCount="1">
    <brk id="16" max="111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zoomScaleNormal="100" workbookViewId="0">
      <selection activeCell="H11" sqref="H11:H77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8.4257812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ROUND((SUM(I11:I76)+SUM(K11:K76))/2,0)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353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s="180" customFormat="1" ht="46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14</v>
      </c>
      <c r="F11" s="42">
        <v>0</v>
      </c>
      <c r="G11" s="42">
        <f>ROUND(E11*F11,6)</f>
        <v>0</v>
      </c>
      <c r="H11" s="43"/>
      <c r="I11" s="43">
        <v>0</v>
      </c>
      <c r="J11" s="43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220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179"/>
      <c r="K12" s="44"/>
      <c r="L12" s="44"/>
      <c r="M12" s="44"/>
      <c r="N12" s="44"/>
      <c r="O12" s="44"/>
      <c r="P12" s="44"/>
    </row>
    <row r="13" spans="1:16" ht="45" x14ac:dyDescent="0.25">
      <c r="A13" s="39">
        <v>2</v>
      </c>
      <c r="B13" s="40" t="s">
        <v>222</v>
      </c>
      <c r="C13" s="40" t="s">
        <v>219</v>
      </c>
      <c r="D13" s="40" t="s">
        <v>200</v>
      </c>
      <c r="E13" s="41">
        <v>12.5</v>
      </c>
      <c r="F13" s="42">
        <v>0</v>
      </c>
      <c r="G13" s="42">
        <f>ROUND(E13*F13,6)</f>
        <v>0</v>
      </c>
      <c r="H13" s="43"/>
      <c r="I13" s="43">
        <v>0</v>
      </c>
      <c r="J13" s="202"/>
      <c r="K13" s="43">
        <f>ROUND(E13*J13,2)</f>
        <v>0</v>
      </c>
      <c r="L13" s="40"/>
      <c r="M13" s="40" t="s">
        <v>170</v>
      </c>
      <c r="N13" s="40" t="s">
        <v>175</v>
      </c>
      <c r="O13" s="40" t="s">
        <v>305</v>
      </c>
      <c r="P13" s="40" t="s">
        <v>223</v>
      </c>
    </row>
    <row r="14" spans="1:16" x14ac:dyDescent="0.25">
      <c r="A14" s="44"/>
      <c r="B14" s="45" t="s">
        <v>177</v>
      </c>
      <c r="C14" s="44" t="s">
        <v>224</v>
      </c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ht="45" x14ac:dyDescent="0.25">
      <c r="A15" s="39">
        <v>3</v>
      </c>
      <c r="B15" s="40" t="s">
        <v>225</v>
      </c>
      <c r="C15" s="40" t="s">
        <v>226</v>
      </c>
      <c r="D15" s="40" t="s">
        <v>227</v>
      </c>
      <c r="E15" s="41">
        <v>1</v>
      </c>
      <c r="F15" s="42">
        <v>0</v>
      </c>
      <c r="G15" s="42">
        <f>ROUND(E15*F15,6)</f>
        <v>0</v>
      </c>
      <c r="H15" s="43"/>
      <c r="I15" s="43">
        <v>0</v>
      </c>
      <c r="J15" s="43"/>
      <c r="K15" s="43">
        <f>ROUND(E15*J15,2)</f>
        <v>0</v>
      </c>
      <c r="L15" s="40"/>
      <c r="M15" s="40" t="s">
        <v>170</v>
      </c>
      <c r="N15" s="40" t="s">
        <v>175</v>
      </c>
      <c r="O15" s="40" t="s">
        <v>354</v>
      </c>
      <c r="P15" s="40" t="s">
        <v>228</v>
      </c>
    </row>
    <row r="16" spans="1:16" x14ac:dyDescent="0.25">
      <c r="A16" s="44"/>
      <c r="B16" s="45" t="s">
        <v>177</v>
      </c>
      <c r="C16" s="44" t="s">
        <v>229</v>
      </c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</row>
    <row r="17" spans="1:16" x14ac:dyDescent="0.25">
      <c r="A17" s="38"/>
      <c r="B17" s="38" t="s">
        <v>307</v>
      </c>
      <c r="C17" s="38" t="s">
        <v>217</v>
      </c>
      <c r="D17" s="38"/>
      <c r="E17" s="38"/>
      <c r="F17" s="38"/>
      <c r="G17" s="46">
        <f>SUM(G11:G16)</f>
        <v>0</v>
      </c>
      <c r="H17" s="38"/>
      <c r="I17" s="38">
        <f>SUM(I11:I16)</f>
        <v>0</v>
      </c>
      <c r="J17" s="38"/>
      <c r="K17" s="38">
        <f>SUM(K11:K16)</f>
        <v>0</v>
      </c>
      <c r="L17" s="38"/>
      <c r="M17" s="38"/>
      <c r="N17" s="38"/>
      <c r="O17" s="38"/>
      <c r="P17" s="38"/>
    </row>
    <row r="19" spans="1:16" x14ac:dyDescent="0.25">
      <c r="A19" s="38"/>
      <c r="B19" s="38" t="s">
        <v>156</v>
      </c>
      <c r="C19" s="38" t="s">
        <v>166</v>
      </c>
      <c r="D19" s="38"/>
      <c r="E19" s="38"/>
      <c r="F19" s="38"/>
      <c r="G19" s="38"/>
      <c r="H19" s="38"/>
      <c r="I19" s="38"/>
      <c r="J19" s="38"/>
      <c r="K19" s="38"/>
      <c r="L19" s="38"/>
      <c r="M19" s="38" t="s">
        <v>29</v>
      </c>
      <c r="N19" s="38"/>
      <c r="O19" s="38"/>
      <c r="P19" s="38"/>
    </row>
    <row r="20" spans="1:16" ht="49.5" customHeight="1" x14ac:dyDescent="0.25">
      <c r="A20" s="47">
        <v>4</v>
      </c>
      <c r="B20" s="48" t="s">
        <v>167</v>
      </c>
      <c r="C20" s="48" t="s">
        <v>168</v>
      </c>
      <c r="D20" s="48" t="s">
        <v>169</v>
      </c>
      <c r="E20" s="49">
        <v>7</v>
      </c>
      <c r="F20" s="50">
        <v>0</v>
      </c>
      <c r="G20" s="50">
        <f>ROUND(E20*F20,6)</f>
        <v>0</v>
      </c>
      <c r="H20" s="51"/>
      <c r="I20" s="51">
        <v>0</v>
      </c>
      <c r="J20" s="51"/>
      <c r="K20" s="51">
        <f>ROUND(E20*J20,2)</f>
        <v>0</v>
      </c>
      <c r="L20" s="48"/>
      <c r="M20" s="48" t="s">
        <v>170</v>
      </c>
      <c r="N20" s="48" t="s">
        <v>171</v>
      </c>
      <c r="O20" s="48" t="s">
        <v>343</v>
      </c>
      <c r="P20" s="48" t="s">
        <v>172</v>
      </c>
    </row>
    <row r="21" spans="1:16" ht="49.5" customHeight="1" x14ac:dyDescent="0.25">
      <c r="A21" s="39">
        <v>5</v>
      </c>
      <c r="B21" s="40" t="s">
        <v>173</v>
      </c>
      <c r="C21" s="40" t="s">
        <v>174</v>
      </c>
      <c r="D21" s="40" t="s">
        <v>169</v>
      </c>
      <c r="E21" s="41">
        <v>4.5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355</v>
      </c>
      <c r="P21" s="40" t="s">
        <v>176</v>
      </c>
    </row>
    <row r="22" spans="1:16" x14ac:dyDescent="0.25">
      <c r="A22" s="44"/>
      <c r="B22" s="45" t="s">
        <v>177</v>
      </c>
      <c r="C22" s="44" t="s">
        <v>178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30</v>
      </c>
      <c r="C23" s="38" t="s">
        <v>166</v>
      </c>
      <c r="D23" s="38"/>
      <c r="E23" s="38"/>
      <c r="F23" s="38"/>
      <c r="G23" s="46">
        <f>SUM(G20:G22)</f>
        <v>0</v>
      </c>
      <c r="H23" s="38"/>
      <c r="I23" s="38">
        <f>SUM(I20:I22)</f>
        <v>0</v>
      </c>
      <c r="J23" s="38"/>
      <c r="K23" s="38">
        <f>SUM(K20:K22)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31</v>
      </c>
      <c r="C25" s="38" t="s">
        <v>32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36.75" customHeight="1" x14ac:dyDescent="0.25">
      <c r="A26" s="39">
        <v>6</v>
      </c>
      <c r="B26" s="40" t="s">
        <v>250</v>
      </c>
      <c r="C26" s="40" t="s">
        <v>251</v>
      </c>
      <c r="D26" s="40" t="s">
        <v>213</v>
      </c>
      <c r="E26" s="41">
        <v>10.5</v>
      </c>
      <c r="F26" s="42">
        <v>0</v>
      </c>
      <c r="G26" s="42">
        <f>ROUND(E26*F26,6)</f>
        <v>0</v>
      </c>
      <c r="H26" s="43"/>
      <c r="I26" s="43">
        <v>0</v>
      </c>
      <c r="J26" s="43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356</v>
      </c>
      <c r="P26" s="40" t="s">
        <v>252</v>
      </c>
    </row>
    <row r="27" spans="1:16" x14ac:dyDescent="0.25">
      <c r="A27" s="44"/>
      <c r="B27" s="45" t="s">
        <v>177</v>
      </c>
      <c r="C27" s="44" t="s">
        <v>253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</row>
    <row r="28" spans="1:16" ht="45.75" customHeight="1" x14ac:dyDescent="0.25">
      <c r="A28" s="39">
        <v>7</v>
      </c>
      <c r="B28" s="40" t="s">
        <v>254</v>
      </c>
      <c r="C28" s="40" t="s">
        <v>255</v>
      </c>
      <c r="D28" s="40" t="s">
        <v>256</v>
      </c>
      <c r="E28" s="41">
        <v>15</v>
      </c>
      <c r="F28" s="42">
        <v>0</v>
      </c>
      <c r="G28" s="42">
        <f>ROUND(E28*F28,6)</f>
        <v>0</v>
      </c>
      <c r="H28" s="43"/>
      <c r="I28" s="43">
        <v>0</v>
      </c>
      <c r="J28" s="43"/>
      <c r="K28" s="43">
        <f>ROUND(E28*J28,2)</f>
        <v>0</v>
      </c>
      <c r="L28" s="40"/>
      <c r="M28" s="40" t="s">
        <v>170</v>
      </c>
      <c r="N28" s="40" t="s">
        <v>175</v>
      </c>
      <c r="O28" s="40" t="s">
        <v>357</v>
      </c>
      <c r="P28" s="40" t="s">
        <v>204</v>
      </c>
    </row>
    <row r="29" spans="1:16" x14ac:dyDescent="0.25">
      <c r="A29" s="44"/>
      <c r="B29" s="45" t="s">
        <v>177</v>
      </c>
      <c r="C29" s="44" t="s">
        <v>257</v>
      </c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</row>
    <row r="30" spans="1:16" x14ac:dyDescent="0.25">
      <c r="A30" s="38"/>
      <c r="B30" s="38" t="s">
        <v>33</v>
      </c>
      <c r="C30" s="38" t="s">
        <v>32</v>
      </c>
      <c r="D30" s="38"/>
      <c r="E30" s="38"/>
      <c r="F30" s="38"/>
      <c r="G30" s="46">
        <f>SUM(G26:G29)</f>
        <v>0</v>
      </c>
      <c r="H30" s="38"/>
      <c r="I30" s="38">
        <f>SUM(I26:I29)</f>
        <v>0</v>
      </c>
      <c r="J30" s="38"/>
      <c r="K30" s="38">
        <f>SUM(K26:K29)</f>
        <v>0</v>
      </c>
      <c r="L30" s="38"/>
      <c r="M30" s="38"/>
      <c r="N30" s="38"/>
      <c r="O30" s="38"/>
      <c r="P30" s="38"/>
    </row>
    <row r="32" spans="1:16" x14ac:dyDescent="0.25">
      <c r="A32" s="38"/>
      <c r="B32" s="38" t="s">
        <v>157</v>
      </c>
      <c r="C32" s="38" t="s">
        <v>193</v>
      </c>
      <c r="D32" s="38"/>
      <c r="E32" s="38"/>
      <c r="F32" s="38"/>
      <c r="G32" s="38"/>
      <c r="H32" s="38"/>
      <c r="I32" s="38"/>
      <c r="J32" s="38"/>
      <c r="K32" s="38"/>
      <c r="L32" s="38"/>
      <c r="M32" s="38" t="s">
        <v>29</v>
      </c>
      <c r="N32" s="38"/>
      <c r="O32" s="38"/>
      <c r="P32" s="38"/>
    </row>
    <row r="33" spans="1:16" ht="46.5" customHeight="1" x14ac:dyDescent="0.25">
      <c r="A33" s="39">
        <v>8</v>
      </c>
      <c r="B33" s="40" t="s">
        <v>194</v>
      </c>
      <c r="C33" s="40" t="s">
        <v>195</v>
      </c>
      <c r="D33" s="40" t="s">
        <v>169</v>
      </c>
      <c r="E33" s="41">
        <v>3.5</v>
      </c>
      <c r="F33" s="42">
        <v>0</v>
      </c>
      <c r="G33" s="42">
        <f>ROUND(E33*F33,6)</f>
        <v>0</v>
      </c>
      <c r="H33" s="43"/>
      <c r="I33" s="43">
        <v>0</v>
      </c>
      <c r="J33" s="43"/>
      <c r="K33" s="43">
        <f>ROUND(E33*J33,2)</f>
        <v>0</v>
      </c>
      <c r="L33" s="40"/>
      <c r="M33" s="40" t="s">
        <v>170</v>
      </c>
      <c r="N33" s="40" t="s">
        <v>175</v>
      </c>
      <c r="O33" s="40" t="s">
        <v>358</v>
      </c>
      <c r="P33" s="40" t="s">
        <v>196</v>
      </c>
    </row>
    <row r="34" spans="1:16" x14ac:dyDescent="0.25">
      <c r="A34" s="44"/>
      <c r="B34" s="45" t="s">
        <v>177</v>
      </c>
      <c r="C34" s="44" t="s">
        <v>197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</row>
    <row r="35" spans="1:16" ht="41.25" customHeight="1" x14ac:dyDescent="0.25">
      <c r="A35" s="47">
        <v>9</v>
      </c>
      <c r="B35" s="48" t="s">
        <v>198</v>
      </c>
      <c r="C35" s="48" t="s">
        <v>199</v>
      </c>
      <c r="D35" s="48" t="s">
        <v>200</v>
      </c>
      <c r="E35" s="49">
        <v>0.33100000000000002</v>
      </c>
      <c r="F35" s="50">
        <v>0</v>
      </c>
      <c r="G35" s="50">
        <f>ROUND(E35*F35,6)</f>
        <v>0</v>
      </c>
      <c r="H35" s="51"/>
      <c r="I35" s="51">
        <v>0</v>
      </c>
      <c r="J35" s="51"/>
      <c r="K35" s="51">
        <f>ROUND(E35*J35,2)</f>
        <v>0</v>
      </c>
      <c r="L35" s="48"/>
      <c r="M35" s="48" t="s">
        <v>170</v>
      </c>
      <c r="N35" s="48" t="s">
        <v>175</v>
      </c>
      <c r="O35" s="48" t="s">
        <v>359</v>
      </c>
      <c r="P35" s="48" t="s">
        <v>201</v>
      </c>
    </row>
    <row r="36" spans="1:16" ht="39" customHeight="1" x14ac:dyDescent="0.25">
      <c r="A36" s="39">
        <v>10</v>
      </c>
      <c r="B36" s="40" t="s">
        <v>202</v>
      </c>
      <c r="C36" s="40" t="s">
        <v>203</v>
      </c>
      <c r="D36" s="40" t="s">
        <v>169</v>
      </c>
      <c r="E36" s="41">
        <v>15</v>
      </c>
      <c r="F36" s="42">
        <v>0</v>
      </c>
      <c r="G36" s="42">
        <f>ROUND(E36*F36,6)</f>
        <v>0</v>
      </c>
      <c r="H36" s="43"/>
      <c r="I36" s="43">
        <v>0</v>
      </c>
      <c r="J36" s="43"/>
      <c r="K36" s="43">
        <f>ROUND(E36*J36,2)</f>
        <v>0</v>
      </c>
      <c r="L36" s="40"/>
      <c r="M36" s="40" t="s">
        <v>170</v>
      </c>
      <c r="N36" s="40" t="s">
        <v>175</v>
      </c>
      <c r="O36" s="40" t="s">
        <v>319</v>
      </c>
      <c r="P36" s="40" t="s">
        <v>204</v>
      </c>
    </row>
    <row r="37" spans="1:16" x14ac:dyDescent="0.25">
      <c r="A37" s="44"/>
      <c r="B37" s="45" t="s">
        <v>177</v>
      </c>
      <c r="C37" s="44" t="s">
        <v>205</v>
      </c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</row>
    <row r="38" spans="1:16" ht="39" customHeight="1" x14ac:dyDescent="0.25">
      <c r="A38" s="39">
        <v>11</v>
      </c>
      <c r="B38" s="40" t="s">
        <v>206</v>
      </c>
      <c r="C38" s="40" t="s">
        <v>207</v>
      </c>
      <c r="D38" s="40" t="s">
        <v>208</v>
      </c>
      <c r="E38" s="41">
        <v>1035</v>
      </c>
      <c r="F38" s="42">
        <v>0</v>
      </c>
      <c r="G38" s="42">
        <f>ROUND(E38*F38,6)</f>
        <v>0</v>
      </c>
      <c r="H38" s="43"/>
      <c r="I38" s="43">
        <v>0</v>
      </c>
      <c r="J38" s="43"/>
      <c r="K38" s="43">
        <f>ROUND(E38*J38,2)</f>
        <v>0</v>
      </c>
      <c r="L38" s="40"/>
      <c r="M38" s="40" t="s">
        <v>170</v>
      </c>
      <c r="N38" s="40" t="s">
        <v>175</v>
      </c>
      <c r="O38" s="40" t="s">
        <v>360</v>
      </c>
      <c r="P38" s="40" t="s">
        <v>209</v>
      </c>
    </row>
    <row r="39" spans="1:16" ht="22.5" x14ac:dyDescent="0.25">
      <c r="A39" s="44"/>
      <c r="B39" s="45" t="s">
        <v>177</v>
      </c>
      <c r="C39" s="44" t="s">
        <v>210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</row>
    <row r="40" spans="1:16" ht="45.75" customHeight="1" x14ac:dyDescent="0.25">
      <c r="A40" s="39">
        <v>12</v>
      </c>
      <c r="B40" s="40" t="s">
        <v>211</v>
      </c>
      <c r="C40" s="40" t="s">
        <v>212</v>
      </c>
      <c r="D40" s="40" t="s">
        <v>213</v>
      </c>
      <c r="E40" s="41">
        <v>30</v>
      </c>
      <c r="F40" s="42">
        <v>0</v>
      </c>
      <c r="G40" s="42">
        <f>ROUND(E40*F40,6)</f>
        <v>0</v>
      </c>
      <c r="H40" s="43"/>
      <c r="I40" s="43">
        <v>0</v>
      </c>
      <c r="J40" s="43"/>
      <c r="K40" s="43">
        <f>ROUND(E40*J40,2)</f>
        <v>0</v>
      </c>
      <c r="L40" s="40"/>
      <c r="M40" s="40" t="s">
        <v>170</v>
      </c>
      <c r="N40" s="40" t="s">
        <v>175</v>
      </c>
      <c r="O40" s="40" t="s">
        <v>361</v>
      </c>
      <c r="P40" s="40" t="s">
        <v>214</v>
      </c>
    </row>
    <row r="41" spans="1:16" x14ac:dyDescent="0.25">
      <c r="A41" s="44"/>
      <c r="B41" s="45" t="s">
        <v>177</v>
      </c>
      <c r="C41" s="44" t="s">
        <v>215</v>
      </c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</row>
    <row r="42" spans="1:16" x14ac:dyDescent="0.25">
      <c r="A42" s="38"/>
      <c r="B42" s="38" t="s">
        <v>322</v>
      </c>
      <c r="C42" s="38" t="s">
        <v>193</v>
      </c>
      <c r="D42" s="38"/>
      <c r="E42" s="38"/>
      <c r="F42" s="38"/>
      <c r="G42" s="46">
        <f>SUM(G33:G41)</f>
        <v>0</v>
      </c>
      <c r="H42" s="38"/>
      <c r="I42" s="38">
        <f>SUM(I33:I41)</f>
        <v>0</v>
      </c>
      <c r="J42" s="38"/>
      <c r="K42" s="38">
        <f>SUM(K33:K41)</f>
        <v>0</v>
      </c>
      <c r="L42" s="38"/>
      <c r="M42" s="38"/>
      <c r="N42" s="38"/>
      <c r="O42" s="38"/>
      <c r="P42" s="38"/>
    </row>
    <row r="44" spans="1:16" x14ac:dyDescent="0.25">
      <c r="A44" s="38"/>
      <c r="B44" s="38" t="s">
        <v>34</v>
      </c>
      <c r="C44" s="38" t="s">
        <v>36</v>
      </c>
      <c r="D44" s="38"/>
      <c r="E44" s="38"/>
      <c r="F44" s="38"/>
      <c r="G44" s="38"/>
      <c r="H44" s="38"/>
      <c r="I44" s="38"/>
      <c r="J44" s="38"/>
      <c r="K44" s="38"/>
      <c r="L44" s="38"/>
      <c r="M44" s="38" t="s">
        <v>29</v>
      </c>
      <c r="N44" s="38"/>
      <c r="O44" s="38"/>
      <c r="P44" s="38"/>
    </row>
    <row r="45" spans="1:16" s="180" customFormat="1" ht="46.5" customHeight="1" x14ac:dyDescent="0.25">
      <c r="A45" s="39">
        <v>13</v>
      </c>
      <c r="B45" s="40" t="s">
        <v>179</v>
      </c>
      <c r="C45" s="40" t="s">
        <v>180</v>
      </c>
      <c r="D45" s="40" t="s">
        <v>169</v>
      </c>
      <c r="E45" s="41">
        <v>0.4</v>
      </c>
      <c r="F45" s="42">
        <v>0</v>
      </c>
      <c r="G45" s="42">
        <f>ROUND(E45*F45,6)</f>
        <v>0</v>
      </c>
      <c r="H45" s="43"/>
      <c r="I45" s="43">
        <v>0</v>
      </c>
      <c r="J45" s="43"/>
      <c r="K45" s="43">
        <f>ROUND(E45*J45,2)</f>
        <v>0</v>
      </c>
      <c r="L45" s="40"/>
      <c r="M45" s="40" t="s">
        <v>170</v>
      </c>
      <c r="N45" s="40" t="s">
        <v>175</v>
      </c>
      <c r="O45" s="40" t="s">
        <v>362</v>
      </c>
      <c r="P45" s="40" t="s">
        <v>181</v>
      </c>
    </row>
    <row r="46" spans="1:16" x14ac:dyDescent="0.25">
      <c r="A46" s="44"/>
      <c r="B46" s="45" t="s">
        <v>177</v>
      </c>
      <c r="C46" s="44" t="s">
        <v>182</v>
      </c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</row>
    <row r="47" spans="1:16" s="180" customFormat="1" ht="46.5" customHeight="1" x14ac:dyDescent="0.25">
      <c r="A47" s="39">
        <v>14</v>
      </c>
      <c r="B47" s="40" t="s">
        <v>183</v>
      </c>
      <c r="C47" s="40" t="s">
        <v>184</v>
      </c>
      <c r="D47" s="40" t="s">
        <v>169</v>
      </c>
      <c r="E47" s="41">
        <v>1.7000000000000001E-2</v>
      </c>
      <c r="F47" s="42">
        <v>0</v>
      </c>
      <c r="G47" s="42">
        <f>ROUND(E47*F47,6)</f>
        <v>0</v>
      </c>
      <c r="H47" s="43"/>
      <c r="I47" s="43">
        <v>0</v>
      </c>
      <c r="J47" s="43"/>
      <c r="K47" s="43">
        <f>ROUND(E47*J47,2)</f>
        <v>0</v>
      </c>
      <c r="L47" s="40"/>
      <c r="M47" s="40" t="s">
        <v>170</v>
      </c>
      <c r="N47" s="40" t="s">
        <v>175</v>
      </c>
      <c r="O47" s="40" t="s">
        <v>361</v>
      </c>
      <c r="P47" s="40" t="s">
        <v>185</v>
      </c>
    </row>
    <row r="48" spans="1:16" x14ac:dyDescent="0.25">
      <c r="A48" s="44"/>
      <c r="B48" s="45" t="s">
        <v>177</v>
      </c>
      <c r="C48" s="44" t="s">
        <v>186</v>
      </c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</row>
    <row r="49" spans="1:16" x14ac:dyDescent="0.25">
      <c r="A49" s="38"/>
      <c r="B49" s="38" t="s">
        <v>35</v>
      </c>
      <c r="C49" s="38" t="s">
        <v>36</v>
      </c>
      <c r="D49" s="38"/>
      <c r="E49" s="38"/>
      <c r="F49" s="38"/>
      <c r="G49" s="46">
        <f>SUM(G45:G48)</f>
        <v>0</v>
      </c>
      <c r="H49" s="38"/>
      <c r="I49" s="38">
        <f>SUM(I45:I48)</f>
        <v>0</v>
      </c>
      <c r="J49" s="38"/>
      <c r="K49" s="38">
        <f>SUM(K45:K48)</f>
        <v>0</v>
      </c>
      <c r="L49" s="38"/>
      <c r="M49" s="38"/>
      <c r="N49" s="38"/>
      <c r="O49" s="38"/>
      <c r="P49" s="38"/>
    </row>
    <row r="51" spans="1:16" x14ac:dyDescent="0.25">
      <c r="A51" s="38"/>
      <c r="B51" s="38" t="s">
        <v>159</v>
      </c>
      <c r="C51" s="38" t="s">
        <v>258</v>
      </c>
      <c r="D51" s="38"/>
      <c r="E51" s="38"/>
      <c r="F51" s="38"/>
      <c r="G51" s="38"/>
      <c r="H51" s="38"/>
      <c r="I51" s="38"/>
      <c r="J51" s="38"/>
      <c r="K51" s="38"/>
      <c r="L51" s="38"/>
      <c r="M51" s="38" t="s">
        <v>29</v>
      </c>
      <c r="N51" s="38"/>
      <c r="O51" s="38"/>
      <c r="P51" s="38"/>
    </row>
    <row r="52" spans="1:16" s="180" customFormat="1" ht="46.5" customHeight="1" x14ac:dyDescent="0.25">
      <c r="A52" s="39">
        <v>15</v>
      </c>
      <c r="B52" s="40" t="s">
        <v>259</v>
      </c>
      <c r="C52" s="40" t="s">
        <v>260</v>
      </c>
      <c r="D52" s="40" t="s">
        <v>190</v>
      </c>
      <c r="E52" s="41">
        <v>30</v>
      </c>
      <c r="F52" s="42">
        <v>0</v>
      </c>
      <c r="G52" s="42">
        <f>ROUND(E52*F52,6)</f>
        <v>0</v>
      </c>
      <c r="H52" s="43"/>
      <c r="I52" s="43">
        <v>0</v>
      </c>
      <c r="J52" s="43"/>
      <c r="K52" s="43">
        <f>ROUND(E52*J52,2)</f>
        <v>0</v>
      </c>
      <c r="L52" s="40"/>
      <c r="M52" s="40" t="s">
        <v>170</v>
      </c>
      <c r="N52" s="40" t="s">
        <v>175</v>
      </c>
      <c r="O52" s="40" t="s">
        <v>363</v>
      </c>
      <c r="P52" s="40" t="s">
        <v>261</v>
      </c>
    </row>
    <row r="53" spans="1:16" x14ac:dyDescent="0.25">
      <c r="A53" s="44"/>
      <c r="B53" s="45" t="s">
        <v>177</v>
      </c>
      <c r="C53" s="44" t="s">
        <v>262</v>
      </c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</row>
    <row r="54" spans="1:16" s="180" customFormat="1" ht="46.5" customHeight="1" x14ac:dyDescent="0.25">
      <c r="A54" s="39">
        <v>16</v>
      </c>
      <c r="B54" s="40" t="s">
        <v>263</v>
      </c>
      <c r="C54" s="40" t="s">
        <v>264</v>
      </c>
      <c r="D54" s="40" t="s">
        <v>190</v>
      </c>
      <c r="E54" s="41">
        <v>100</v>
      </c>
      <c r="F54" s="42">
        <v>0</v>
      </c>
      <c r="G54" s="42">
        <f>ROUND(E54*F54,6)</f>
        <v>0</v>
      </c>
      <c r="H54" s="43"/>
      <c r="I54" s="43">
        <v>0</v>
      </c>
      <c r="J54" s="43"/>
      <c r="K54" s="43">
        <f>ROUND(E54*J54,2)</f>
        <v>0</v>
      </c>
      <c r="L54" s="40"/>
      <c r="M54" s="40" t="s">
        <v>170</v>
      </c>
      <c r="N54" s="40" t="s">
        <v>175</v>
      </c>
      <c r="O54" s="40" t="s">
        <v>363</v>
      </c>
      <c r="P54" s="40" t="s">
        <v>265</v>
      </c>
    </row>
    <row r="55" spans="1:16" x14ac:dyDescent="0.25">
      <c r="A55" s="44"/>
      <c r="B55" s="45" t="s">
        <v>177</v>
      </c>
      <c r="C55" s="44" t="s">
        <v>266</v>
      </c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</row>
    <row r="56" spans="1:16" s="180" customFormat="1" ht="46.5" customHeight="1" x14ac:dyDescent="0.25">
      <c r="A56" s="39">
        <v>17</v>
      </c>
      <c r="B56" s="40" t="s">
        <v>267</v>
      </c>
      <c r="C56" s="40" t="s">
        <v>268</v>
      </c>
      <c r="D56" s="40" t="s">
        <v>190</v>
      </c>
      <c r="E56" s="41">
        <v>228</v>
      </c>
      <c r="F56" s="42">
        <v>0</v>
      </c>
      <c r="G56" s="42">
        <f>ROUND(E56*F56,6)</f>
        <v>0</v>
      </c>
      <c r="H56" s="43"/>
      <c r="I56" s="43">
        <v>0</v>
      </c>
      <c r="J56" s="43"/>
      <c r="K56" s="43">
        <f>ROUND(E56*J56,2)</f>
        <v>0</v>
      </c>
      <c r="L56" s="40"/>
      <c r="M56" s="40" t="s">
        <v>170</v>
      </c>
      <c r="N56" s="40" t="s">
        <v>175</v>
      </c>
      <c r="O56" s="40" t="s">
        <v>313</v>
      </c>
      <c r="P56" s="40" t="s">
        <v>236</v>
      </c>
    </row>
    <row r="57" spans="1:16" ht="33.75" x14ac:dyDescent="0.25">
      <c r="A57" s="44"/>
      <c r="B57" s="45" t="s">
        <v>177</v>
      </c>
      <c r="C57" s="44" t="s">
        <v>269</v>
      </c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</row>
    <row r="58" spans="1:16" x14ac:dyDescent="0.25">
      <c r="A58" s="38"/>
      <c r="B58" s="38" t="s">
        <v>315</v>
      </c>
      <c r="C58" s="38" t="s">
        <v>258</v>
      </c>
      <c r="D58" s="38"/>
      <c r="E58" s="38"/>
      <c r="F58" s="38"/>
      <c r="G58" s="46">
        <f>SUM(G52:G57)</f>
        <v>0</v>
      </c>
      <c r="H58" s="38"/>
      <c r="I58" s="38">
        <f>SUM(I52:I57)</f>
        <v>0</v>
      </c>
      <c r="J58" s="38"/>
      <c r="K58" s="38">
        <f>SUM(K52:K57)</f>
        <v>0</v>
      </c>
      <c r="L58" s="38"/>
      <c r="M58" s="38"/>
      <c r="N58" s="38"/>
      <c r="O58" s="38"/>
      <c r="P58" s="38"/>
    </row>
    <row r="60" spans="1:16" x14ac:dyDescent="0.25">
      <c r="A60" s="38"/>
      <c r="B60" s="38" t="s">
        <v>160</v>
      </c>
      <c r="C60" s="38" t="s">
        <v>187</v>
      </c>
      <c r="D60" s="38"/>
      <c r="E60" s="38"/>
      <c r="F60" s="38"/>
      <c r="G60" s="38"/>
      <c r="H60" s="38"/>
      <c r="I60" s="38"/>
      <c r="J60" s="38"/>
      <c r="K60" s="38"/>
      <c r="L60" s="38"/>
      <c r="M60" s="38" t="s">
        <v>29</v>
      </c>
      <c r="N60" s="38"/>
      <c r="O60" s="38"/>
      <c r="P60" s="38"/>
    </row>
    <row r="61" spans="1:16" s="180" customFormat="1" ht="46.5" customHeight="1" x14ac:dyDescent="0.25">
      <c r="A61" s="39">
        <v>18</v>
      </c>
      <c r="B61" s="40" t="s">
        <v>188</v>
      </c>
      <c r="C61" s="40" t="s">
        <v>189</v>
      </c>
      <c r="D61" s="40" t="s">
        <v>190</v>
      </c>
      <c r="E61" s="41">
        <v>34.576999999999998</v>
      </c>
      <c r="F61" s="42">
        <v>0</v>
      </c>
      <c r="G61" s="42">
        <f>ROUND(E61*F61,6)</f>
        <v>0</v>
      </c>
      <c r="H61" s="43"/>
      <c r="I61" s="43">
        <v>0</v>
      </c>
      <c r="J61" s="43"/>
      <c r="K61" s="43">
        <f>ROUND(E61*J61,2)</f>
        <v>0</v>
      </c>
      <c r="L61" s="40"/>
      <c r="M61" s="40" t="s">
        <v>170</v>
      </c>
      <c r="N61" s="40" t="s">
        <v>175</v>
      </c>
      <c r="O61" s="40" t="s">
        <v>364</v>
      </c>
      <c r="P61" s="40" t="s">
        <v>191</v>
      </c>
    </row>
    <row r="62" spans="1:16" x14ac:dyDescent="0.25">
      <c r="A62" s="44"/>
      <c r="B62" s="45" t="s">
        <v>177</v>
      </c>
      <c r="C62" s="44" t="s">
        <v>192</v>
      </c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</row>
    <row r="63" spans="1:16" x14ac:dyDescent="0.25">
      <c r="A63" s="38"/>
      <c r="B63" s="38" t="s">
        <v>365</v>
      </c>
      <c r="C63" s="38" t="s">
        <v>187</v>
      </c>
      <c r="D63" s="38"/>
      <c r="E63" s="38"/>
      <c r="F63" s="38"/>
      <c r="G63" s="46">
        <f>SUM(G61:G62)</f>
        <v>0</v>
      </c>
      <c r="H63" s="38"/>
      <c r="I63" s="38">
        <f>SUM(I61:I62)</f>
        <v>0</v>
      </c>
      <c r="J63" s="38"/>
      <c r="K63" s="38">
        <f>SUM(K61:K62)</f>
        <v>0</v>
      </c>
      <c r="L63" s="38"/>
      <c r="M63" s="38"/>
      <c r="N63" s="38"/>
      <c r="O63" s="38"/>
      <c r="P63" s="38"/>
    </row>
    <row r="65" spans="1:16" x14ac:dyDescent="0.25">
      <c r="A65" s="38"/>
      <c r="B65" s="38" t="s">
        <v>39</v>
      </c>
      <c r="C65" s="38" t="s">
        <v>89</v>
      </c>
      <c r="D65" s="38"/>
      <c r="E65" s="38"/>
      <c r="F65" s="38"/>
      <c r="G65" s="38"/>
      <c r="H65" s="38"/>
      <c r="I65" s="38"/>
      <c r="J65" s="38"/>
      <c r="K65" s="38"/>
      <c r="L65" s="38"/>
      <c r="M65" s="38" t="s">
        <v>29</v>
      </c>
      <c r="N65" s="38"/>
      <c r="O65" s="38"/>
      <c r="P65" s="38"/>
    </row>
    <row r="66" spans="1:16" ht="45" x14ac:dyDescent="0.25">
      <c r="A66" s="39">
        <v>19</v>
      </c>
      <c r="B66" s="40" t="s">
        <v>230</v>
      </c>
      <c r="C66" s="40" t="s">
        <v>231</v>
      </c>
      <c r="D66" s="40" t="s">
        <v>190</v>
      </c>
      <c r="E66" s="41">
        <v>180</v>
      </c>
      <c r="F66" s="42">
        <v>0</v>
      </c>
      <c r="G66" s="42">
        <f>ROUND(E66*F66,6)</f>
        <v>0</v>
      </c>
      <c r="H66" s="43"/>
      <c r="I66" s="43">
        <v>0</v>
      </c>
      <c r="J66" s="43"/>
      <c r="K66" s="43">
        <f>ROUND(E66*J66,2)</f>
        <v>0</v>
      </c>
      <c r="L66" s="40"/>
      <c r="M66" s="40" t="s">
        <v>170</v>
      </c>
      <c r="N66" s="40" t="s">
        <v>175</v>
      </c>
      <c r="O66" s="40" t="s">
        <v>316</v>
      </c>
      <c r="P66" s="40" t="s">
        <v>232</v>
      </c>
    </row>
    <row r="67" spans="1:16" x14ac:dyDescent="0.25">
      <c r="A67" s="44"/>
      <c r="B67" s="45" t="s">
        <v>177</v>
      </c>
      <c r="C67" s="44" t="s">
        <v>233</v>
      </c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</row>
    <row r="68" spans="1:16" ht="45" x14ac:dyDescent="0.25">
      <c r="A68" s="39">
        <v>20</v>
      </c>
      <c r="B68" s="40" t="s">
        <v>234</v>
      </c>
      <c r="C68" s="40" t="s">
        <v>235</v>
      </c>
      <c r="D68" s="40" t="s">
        <v>190</v>
      </c>
      <c r="E68" s="41">
        <v>228</v>
      </c>
      <c r="F68" s="42">
        <v>0</v>
      </c>
      <c r="G68" s="42">
        <f>ROUND(E68*F68,6)</f>
        <v>0</v>
      </c>
      <c r="H68" s="43"/>
      <c r="I68" s="43">
        <v>0</v>
      </c>
      <c r="J68" s="43"/>
      <c r="K68" s="43">
        <f>ROUND(E68*J68,2)</f>
        <v>0</v>
      </c>
      <c r="L68" s="40"/>
      <c r="M68" s="40" t="s">
        <v>170</v>
      </c>
      <c r="N68" s="40" t="s">
        <v>175</v>
      </c>
      <c r="O68" s="40" t="s">
        <v>316</v>
      </c>
      <c r="P68" s="40" t="s">
        <v>236</v>
      </c>
    </row>
    <row r="69" spans="1:16" ht="22.5" x14ac:dyDescent="0.25">
      <c r="A69" s="44"/>
      <c r="B69" s="45" t="s">
        <v>177</v>
      </c>
      <c r="C69" s="44" t="s">
        <v>237</v>
      </c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</row>
    <row r="70" spans="1:16" ht="45" x14ac:dyDescent="0.25">
      <c r="A70" s="47">
        <v>21</v>
      </c>
      <c r="B70" s="48" t="s">
        <v>238</v>
      </c>
      <c r="C70" s="48" t="s">
        <v>239</v>
      </c>
      <c r="D70" s="48" t="s">
        <v>240</v>
      </c>
      <c r="E70" s="49">
        <v>270</v>
      </c>
      <c r="F70" s="50">
        <v>0</v>
      </c>
      <c r="G70" s="50">
        <f>ROUND(E70*F70,6)</f>
        <v>0</v>
      </c>
      <c r="H70" s="51"/>
      <c r="I70" s="51">
        <v>0</v>
      </c>
      <c r="J70" s="51"/>
      <c r="K70" s="51">
        <f>ROUND(E70*J70,2)</f>
        <v>0</v>
      </c>
      <c r="L70" s="48"/>
      <c r="M70" s="48" t="s">
        <v>170</v>
      </c>
      <c r="N70" s="48" t="s">
        <v>175</v>
      </c>
      <c r="O70" s="48" t="s">
        <v>366</v>
      </c>
      <c r="P70" s="48" t="s">
        <v>241</v>
      </c>
    </row>
    <row r="71" spans="1:16" s="180" customFormat="1" ht="46.5" customHeight="1" x14ac:dyDescent="0.25">
      <c r="A71" s="39">
        <v>22</v>
      </c>
      <c r="B71" s="40" t="s">
        <v>242</v>
      </c>
      <c r="C71" s="40" t="s">
        <v>243</v>
      </c>
      <c r="D71" s="40" t="s">
        <v>169</v>
      </c>
      <c r="E71" s="41">
        <v>5</v>
      </c>
      <c r="F71" s="42">
        <v>0</v>
      </c>
      <c r="G71" s="42">
        <f>ROUND(E71*F71,6)</f>
        <v>0</v>
      </c>
      <c r="H71" s="43"/>
      <c r="I71" s="43">
        <v>0</v>
      </c>
      <c r="J71" s="43"/>
      <c r="K71" s="43">
        <f>ROUND(E71*J71,2)</f>
        <v>0</v>
      </c>
      <c r="L71" s="40"/>
      <c r="M71" s="40" t="s">
        <v>170</v>
      </c>
      <c r="N71" s="40" t="s">
        <v>175</v>
      </c>
      <c r="O71" s="40" t="s">
        <v>367</v>
      </c>
      <c r="P71" s="40" t="s">
        <v>244</v>
      </c>
    </row>
    <row r="72" spans="1:16" x14ac:dyDescent="0.25">
      <c r="A72" s="44"/>
      <c r="B72" s="45" t="s">
        <v>177</v>
      </c>
      <c r="C72" s="44" t="s">
        <v>245</v>
      </c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</row>
    <row r="73" spans="1:16" s="180" customFormat="1" ht="46.5" customHeight="1" x14ac:dyDescent="0.25">
      <c r="A73" s="39">
        <v>23</v>
      </c>
      <c r="B73" s="40" t="s">
        <v>246</v>
      </c>
      <c r="C73" s="40" t="s">
        <v>247</v>
      </c>
      <c r="D73" s="40" t="s">
        <v>200</v>
      </c>
      <c r="E73" s="41">
        <v>1.575</v>
      </c>
      <c r="F73" s="42">
        <v>0</v>
      </c>
      <c r="G73" s="42">
        <f>ROUND(E73*F73,6)</f>
        <v>0</v>
      </c>
      <c r="H73" s="43"/>
      <c r="I73" s="43">
        <v>0</v>
      </c>
      <c r="J73" s="43"/>
      <c r="K73" s="43">
        <f>ROUND(E73*J73,2)</f>
        <v>0</v>
      </c>
      <c r="L73" s="40"/>
      <c r="M73" s="40" t="s">
        <v>170</v>
      </c>
      <c r="N73" s="40" t="s">
        <v>175</v>
      </c>
      <c r="O73" s="40" t="s">
        <v>368</v>
      </c>
      <c r="P73" s="40" t="s">
        <v>248</v>
      </c>
    </row>
    <row r="74" spans="1:16" x14ac:dyDescent="0.25">
      <c r="A74" s="44"/>
      <c r="B74" s="45" t="s">
        <v>177</v>
      </c>
      <c r="C74" s="44" t="s">
        <v>249</v>
      </c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</row>
    <row r="75" spans="1:16" x14ac:dyDescent="0.25">
      <c r="A75" s="38"/>
      <c r="B75" s="38" t="s">
        <v>38</v>
      </c>
      <c r="C75" s="38" t="s">
        <v>89</v>
      </c>
      <c r="D75" s="38"/>
      <c r="E75" s="38"/>
      <c r="F75" s="38"/>
      <c r="G75" s="46">
        <f>SUM(G66:G74)</f>
        <v>0</v>
      </c>
      <c r="H75" s="38"/>
      <c r="I75" s="38">
        <f>SUM(I66:I74)</f>
        <v>0</v>
      </c>
      <c r="J75" s="38"/>
      <c r="K75" s="38">
        <f>SUM(K66:K74)</f>
        <v>0</v>
      </c>
      <c r="L75" s="38"/>
      <c r="M75" s="38"/>
      <c r="N75" s="38"/>
      <c r="O75" s="38"/>
      <c r="P75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opLeftCell="A7" zoomScaleNormal="100" workbookViewId="0">
      <selection activeCell="H11" sqref="H11:H37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ROUND((SUM(I11:I36)+SUM(K11:K36))/2,0)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369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s="180" customFormat="1" ht="39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50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370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s="180" customFormat="1" ht="39" customHeight="1" x14ac:dyDescent="0.25">
      <c r="A16" s="39">
        <v>2</v>
      </c>
      <c r="B16" s="40" t="s">
        <v>167</v>
      </c>
      <c r="C16" s="40" t="s">
        <v>168</v>
      </c>
      <c r="D16" s="40" t="s">
        <v>169</v>
      </c>
      <c r="E16" s="41">
        <v>25</v>
      </c>
      <c r="F16" s="42">
        <v>0</v>
      </c>
      <c r="G16" s="42">
        <f>ROUND(E16*F16,6)</f>
        <v>0</v>
      </c>
      <c r="H16" s="43"/>
      <c r="I16" s="43">
        <v>0</v>
      </c>
      <c r="J16" s="202"/>
      <c r="K16" s="43">
        <f>ROUND(E16*J16,2)</f>
        <v>0</v>
      </c>
      <c r="L16" s="40"/>
      <c r="M16" s="40" t="s">
        <v>170</v>
      </c>
      <c r="N16" s="40" t="s">
        <v>171</v>
      </c>
      <c r="O16" s="40" t="s">
        <v>343</v>
      </c>
      <c r="P16" s="40" t="s">
        <v>371</v>
      </c>
    </row>
    <row r="17" spans="1:16" x14ac:dyDescent="0.25">
      <c r="A17" s="44"/>
      <c r="B17" s="45" t="s">
        <v>177</v>
      </c>
      <c r="C17" s="44" t="s">
        <v>344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157</v>
      </c>
      <c r="C20" s="38" t="s">
        <v>193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s="180" customFormat="1" ht="39" customHeight="1" x14ac:dyDescent="0.25">
      <c r="A21" s="39">
        <v>3</v>
      </c>
      <c r="B21" s="40" t="s">
        <v>202</v>
      </c>
      <c r="C21" s="40" t="s">
        <v>203</v>
      </c>
      <c r="D21" s="40" t="s">
        <v>169</v>
      </c>
      <c r="E21" s="41">
        <v>5</v>
      </c>
      <c r="F21" s="42">
        <v>0</v>
      </c>
      <c r="G21" s="42">
        <f>ROUND(E21*F21,6)</f>
        <v>0</v>
      </c>
      <c r="H21" s="43"/>
      <c r="I21" s="43">
        <v>0</v>
      </c>
      <c r="J21" s="202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319</v>
      </c>
      <c r="P21" s="40" t="s">
        <v>311</v>
      </c>
    </row>
    <row r="22" spans="1:16" x14ac:dyDescent="0.25">
      <c r="A22" s="44"/>
      <c r="B22" s="45" t="s">
        <v>177</v>
      </c>
      <c r="C22" s="44" t="s">
        <v>321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322</v>
      </c>
      <c r="C23" s="38" t="s">
        <v>193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159</v>
      </c>
      <c r="C25" s="38" t="s">
        <v>258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s="180" customFormat="1" ht="39" customHeight="1" x14ac:dyDescent="0.25">
      <c r="A26" s="39">
        <v>4</v>
      </c>
      <c r="B26" s="40" t="s">
        <v>267</v>
      </c>
      <c r="C26" s="40" t="s">
        <v>268</v>
      </c>
      <c r="D26" s="40" t="s">
        <v>190</v>
      </c>
      <c r="E26" s="41">
        <v>120</v>
      </c>
      <c r="F26" s="42">
        <v>0</v>
      </c>
      <c r="G26" s="42">
        <f>ROUND(E26*F26,6)</f>
        <v>0</v>
      </c>
      <c r="H26" s="43"/>
      <c r="I26" s="43">
        <v>0</v>
      </c>
      <c r="J26" s="202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313</v>
      </c>
      <c r="P26" s="40" t="s">
        <v>348</v>
      </c>
    </row>
    <row r="27" spans="1:16" ht="22.5" x14ac:dyDescent="0.25">
      <c r="A27" s="44"/>
      <c r="B27" s="45" t="s">
        <v>177</v>
      </c>
      <c r="C27" s="44" t="s">
        <v>323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</row>
    <row r="28" spans="1:16" x14ac:dyDescent="0.25">
      <c r="A28" s="38"/>
      <c r="B28" s="38" t="s">
        <v>315</v>
      </c>
      <c r="C28" s="38" t="s">
        <v>258</v>
      </c>
      <c r="D28" s="38"/>
      <c r="E28" s="38"/>
      <c r="F28" s="38"/>
      <c r="G28" s="46">
        <f>SUM(G26:G27)</f>
        <v>0</v>
      </c>
      <c r="H28" s="38"/>
      <c r="I28" s="38">
        <f>SUM(I26:I27)</f>
        <v>0</v>
      </c>
      <c r="J28" s="38"/>
      <c r="K28" s="38">
        <f>SUM(K26:K27)</f>
        <v>0</v>
      </c>
      <c r="L28" s="38"/>
      <c r="M28" s="38"/>
      <c r="N28" s="38"/>
      <c r="O28" s="38"/>
      <c r="P28" s="38"/>
    </row>
    <row r="30" spans="1:16" x14ac:dyDescent="0.25">
      <c r="A30" s="38"/>
      <c r="B30" s="38" t="s">
        <v>39</v>
      </c>
      <c r="C30" s="38" t="s">
        <v>89</v>
      </c>
      <c r="D30" s="38"/>
      <c r="E30" s="38"/>
      <c r="F30" s="38"/>
      <c r="G30" s="38"/>
      <c r="H30" s="38"/>
      <c r="I30" s="38"/>
      <c r="J30" s="38"/>
      <c r="K30" s="38"/>
      <c r="L30" s="38"/>
      <c r="M30" s="38" t="s">
        <v>29</v>
      </c>
      <c r="N30" s="38"/>
      <c r="O30" s="38"/>
      <c r="P30" s="38"/>
    </row>
    <row r="31" spans="1:16" s="180" customFormat="1" ht="39" customHeight="1" x14ac:dyDescent="0.25">
      <c r="A31" s="39">
        <v>5</v>
      </c>
      <c r="B31" s="40" t="s">
        <v>230</v>
      </c>
      <c r="C31" s="40" t="s">
        <v>231</v>
      </c>
      <c r="D31" s="40" t="s">
        <v>190</v>
      </c>
      <c r="E31" s="41">
        <v>120</v>
      </c>
      <c r="F31" s="42">
        <v>0</v>
      </c>
      <c r="G31" s="42">
        <f>ROUND(E31*F31,6)</f>
        <v>0</v>
      </c>
      <c r="H31" s="43"/>
      <c r="I31" s="43">
        <v>0</v>
      </c>
      <c r="J31" s="202"/>
      <c r="K31" s="43">
        <f>ROUND(E31*J31,2)</f>
        <v>0</v>
      </c>
      <c r="L31" s="40"/>
      <c r="M31" s="40" t="s">
        <v>170</v>
      </c>
      <c r="N31" s="40" t="s">
        <v>175</v>
      </c>
      <c r="O31" s="40" t="s">
        <v>316</v>
      </c>
      <c r="P31" s="40" t="s">
        <v>348</v>
      </c>
    </row>
    <row r="32" spans="1:16" x14ac:dyDescent="0.25">
      <c r="A32" s="44"/>
      <c r="B32" s="45" t="s">
        <v>177</v>
      </c>
      <c r="C32" s="44" t="s">
        <v>233</v>
      </c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</row>
    <row r="33" spans="1:16" s="180" customFormat="1" ht="39" customHeight="1" x14ac:dyDescent="0.25">
      <c r="A33" s="39">
        <v>6</v>
      </c>
      <c r="B33" s="40" t="s">
        <v>346</v>
      </c>
      <c r="C33" s="40" t="s">
        <v>347</v>
      </c>
      <c r="D33" s="40" t="s">
        <v>190</v>
      </c>
      <c r="E33" s="41">
        <v>120</v>
      </c>
      <c r="F33" s="42">
        <v>0</v>
      </c>
      <c r="G33" s="42">
        <f>ROUND(E33*F33,6)</f>
        <v>0</v>
      </c>
      <c r="H33" s="43"/>
      <c r="I33" s="43">
        <v>0</v>
      </c>
      <c r="J33" s="202"/>
      <c r="K33" s="43">
        <f>ROUND(E33*J33,2)</f>
        <v>0</v>
      </c>
      <c r="L33" s="40"/>
      <c r="M33" s="40" t="s">
        <v>170</v>
      </c>
      <c r="N33" s="40" t="s">
        <v>175</v>
      </c>
      <c r="O33" s="40" t="s">
        <v>316</v>
      </c>
      <c r="P33" s="40" t="s">
        <v>348</v>
      </c>
    </row>
    <row r="34" spans="1:16" x14ac:dyDescent="0.25">
      <c r="A34" s="44"/>
      <c r="B34" s="45" t="s">
        <v>177</v>
      </c>
      <c r="C34" s="44" t="s">
        <v>349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</row>
    <row r="35" spans="1:16" x14ac:dyDescent="0.25">
      <c r="A35" s="38"/>
      <c r="B35" s="38" t="s">
        <v>38</v>
      </c>
      <c r="C35" s="38" t="s">
        <v>89</v>
      </c>
      <c r="D35" s="38"/>
      <c r="E35" s="38"/>
      <c r="F35" s="38"/>
      <c r="G35" s="46">
        <f>SUM(G31:G34)</f>
        <v>0</v>
      </c>
      <c r="H35" s="38"/>
      <c r="I35" s="38">
        <f>SUM(I31:I34)</f>
        <v>0</v>
      </c>
      <c r="J35" s="38"/>
      <c r="K35" s="38">
        <f>SUM(K31:K34)</f>
        <v>0</v>
      </c>
      <c r="L35" s="38"/>
      <c r="M35" s="38"/>
      <c r="N35" s="38"/>
      <c r="O35" s="38"/>
      <c r="P35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0866141732283472" right="0.70866141732283472" top="0.74803149606299213" bottom="0.62992125984251968" header="0.31496062992125984" footer="0.31496062992125984"/>
  <pageSetup paperSize="9" scale="75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8" zoomScaleNormal="100" workbookViewId="0">
      <selection activeCell="H11" sqref="H11:H31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372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7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s="180" customFormat="1" ht="37.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202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s="180" customFormat="1" ht="37.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202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s="180" customFormat="1" ht="37.5" customHeight="1" x14ac:dyDescent="0.25">
      <c r="A26" s="39">
        <v>4</v>
      </c>
      <c r="B26" s="40" t="s">
        <v>230</v>
      </c>
      <c r="C26" s="40" t="s">
        <v>231</v>
      </c>
      <c r="D26" s="40" t="s">
        <v>190</v>
      </c>
      <c r="E26" s="41">
        <v>14</v>
      </c>
      <c r="F26" s="42">
        <v>0</v>
      </c>
      <c r="G26" s="42">
        <f>ROUND(E26*F26,6)</f>
        <v>0</v>
      </c>
      <c r="H26" s="43"/>
      <c r="I26" s="43">
        <v>0</v>
      </c>
      <c r="J26" s="202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316</v>
      </c>
      <c r="P26" s="40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8" zoomScaleNormal="100" workbookViewId="0">
      <selection activeCell="H11" sqref="H11:H28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373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7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s="180" customFormat="1" ht="37.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202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s="180" customFormat="1" ht="37.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202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s="180" customFormat="1" ht="37.5" customHeight="1" x14ac:dyDescent="0.25">
      <c r="A26" s="39">
        <v>4</v>
      </c>
      <c r="B26" s="40" t="s">
        <v>230</v>
      </c>
      <c r="C26" s="40" t="s">
        <v>231</v>
      </c>
      <c r="D26" s="40" t="s">
        <v>190</v>
      </c>
      <c r="E26" s="41">
        <v>14</v>
      </c>
      <c r="F26" s="42">
        <v>0</v>
      </c>
      <c r="G26" s="42">
        <f>ROUND(E26*F26,6)</f>
        <v>0</v>
      </c>
      <c r="H26" s="43"/>
      <c r="I26" s="43">
        <v>0</v>
      </c>
      <c r="J26" s="202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316</v>
      </c>
      <c r="P26" s="40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zoomScaleNormal="100" workbookViewId="0">
      <selection activeCell="H11" sqref="H11:H24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ROUND((SUM(I11:I23)+SUM(K11:K23))/2,0)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374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8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334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4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280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47">
        <v>3</v>
      </c>
      <c r="B21" s="48" t="s">
        <v>230</v>
      </c>
      <c r="C21" s="48" t="s">
        <v>231</v>
      </c>
      <c r="D21" s="48" t="s">
        <v>190</v>
      </c>
      <c r="E21" s="49">
        <v>8</v>
      </c>
      <c r="F21" s="50">
        <v>0</v>
      </c>
      <c r="G21" s="50">
        <f>ROUND(E21*F21,6)</f>
        <v>0</v>
      </c>
      <c r="H21" s="51"/>
      <c r="I21" s="51">
        <v>0</v>
      </c>
      <c r="J21" s="51"/>
      <c r="K21" s="51">
        <f>ROUND(E21*J21,2)</f>
        <v>0</v>
      </c>
      <c r="L21" s="48"/>
      <c r="M21" s="48" t="s">
        <v>170</v>
      </c>
      <c r="N21" s="48" t="s">
        <v>175</v>
      </c>
      <c r="O21" s="48" t="s">
        <v>316</v>
      </c>
      <c r="P21" s="48" t="s">
        <v>335</v>
      </c>
    </row>
    <row r="22" spans="1:16" x14ac:dyDescent="0.25">
      <c r="A22" s="38"/>
      <c r="B22" s="38" t="s">
        <v>38</v>
      </c>
      <c r="C22" s="38" t="s">
        <v>89</v>
      </c>
      <c r="D22" s="38"/>
      <c r="E22" s="38"/>
      <c r="F22" s="38"/>
      <c r="G22" s="46">
        <f>SUM(G21:G21)</f>
        <v>0</v>
      </c>
      <c r="H22" s="38"/>
      <c r="I22" s="38">
        <f>SUM(I21:I21)</f>
        <v>0</v>
      </c>
      <c r="J22" s="38"/>
      <c r="K22" s="38">
        <f>SUM(K21:K21)</f>
        <v>0</v>
      </c>
      <c r="L22" s="38"/>
      <c r="M22" s="38"/>
      <c r="N22" s="38"/>
      <c r="O22" s="38"/>
      <c r="P22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5" zoomScaleNormal="100" workbookViewId="0">
      <selection activeCell="H11" sqref="H11:H26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375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5.2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s="180" customFormat="1" ht="35.2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202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s="180" customFormat="1" ht="35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202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s="180" customFormat="1" ht="35.25" customHeight="1" x14ac:dyDescent="0.25">
      <c r="A26" s="39">
        <v>4</v>
      </c>
      <c r="B26" s="40" t="s">
        <v>230</v>
      </c>
      <c r="C26" s="40" t="s">
        <v>231</v>
      </c>
      <c r="D26" s="40" t="s">
        <v>190</v>
      </c>
      <c r="E26" s="41">
        <v>14</v>
      </c>
      <c r="F26" s="42">
        <v>0</v>
      </c>
      <c r="G26" s="42">
        <f>ROUND(E26*F26,6)</f>
        <v>0</v>
      </c>
      <c r="H26" s="43"/>
      <c r="I26" s="43">
        <v>0</v>
      </c>
      <c r="J26" s="202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316</v>
      </c>
      <c r="P26" s="40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zoomScaleNormal="100" workbookViewId="0">
      <selection activeCell="H11" sqref="H11:H40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ROUND((SUM(I11:I41)+SUM(K11:K41))/2,0)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376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9.7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59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276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s="180" customFormat="1" ht="39.75" customHeight="1" x14ac:dyDescent="0.25">
      <c r="A13" s="39">
        <v>2</v>
      </c>
      <c r="B13" s="40" t="s">
        <v>225</v>
      </c>
      <c r="C13" s="40" t="s">
        <v>226</v>
      </c>
      <c r="D13" s="40" t="s">
        <v>227</v>
      </c>
      <c r="E13" s="41">
        <v>1</v>
      </c>
      <c r="F13" s="42">
        <v>0</v>
      </c>
      <c r="G13" s="42">
        <f>ROUND(E13*F13,6)</f>
        <v>0</v>
      </c>
      <c r="H13" s="43"/>
      <c r="I13" s="43">
        <v>0</v>
      </c>
      <c r="J13" s="202"/>
      <c r="K13" s="43">
        <f>ROUND(E13*J13,2)</f>
        <v>0</v>
      </c>
      <c r="L13" s="40"/>
      <c r="M13" s="40" t="s">
        <v>170</v>
      </c>
      <c r="N13" s="40" t="s">
        <v>175</v>
      </c>
      <c r="O13" s="40" t="s">
        <v>354</v>
      </c>
      <c r="P13" s="40" t="s">
        <v>228</v>
      </c>
    </row>
    <row r="14" spans="1:16" x14ac:dyDescent="0.25">
      <c r="A14" s="44"/>
      <c r="B14" s="45" t="s">
        <v>177</v>
      </c>
      <c r="C14" s="44" t="s">
        <v>229</v>
      </c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5">
      <c r="A15" s="38"/>
      <c r="B15" s="38" t="s">
        <v>307</v>
      </c>
      <c r="C15" s="38" t="s">
        <v>217</v>
      </c>
      <c r="D15" s="38"/>
      <c r="E15" s="38"/>
      <c r="F15" s="38"/>
      <c r="G15" s="46">
        <f>SUM(G11:G14)</f>
        <v>0</v>
      </c>
      <c r="H15" s="38"/>
      <c r="I15" s="38">
        <f>SUM(I11:I14)</f>
        <v>0</v>
      </c>
      <c r="J15" s="38"/>
      <c r="K15" s="38">
        <f>SUM(K11:K14)</f>
        <v>0</v>
      </c>
      <c r="L15" s="38"/>
      <c r="M15" s="38"/>
      <c r="N15" s="38"/>
      <c r="O15" s="38"/>
      <c r="P15" s="38"/>
    </row>
    <row r="17" spans="1:16" x14ac:dyDescent="0.25">
      <c r="A17" s="38"/>
      <c r="B17" s="38" t="s">
        <v>156</v>
      </c>
      <c r="C17" s="38" t="s">
        <v>166</v>
      </c>
      <c r="D17" s="38"/>
      <c r="E17" s="38"/>
      <c r="F17" s="38"/>
      <c r="G17" s="38"/>
      <c r="H17" s="38"/>
      <c r="I17" s="38"/>
      <c r="J17" s="38"/>
      <c r="K17" s="38"/>
      <c r="L17" s="38"/>
      <c r="M17" s="38" t="s">
        <v>29</v>
      </c>
      <c r="N17" s="38"/>
      <c r="O17" s="38"/>
      <c r="P17" s="38"/>
    </row>
    <row r="18" spans="1:16" s="180" customFormat="1" ht="39.75" customHeight="1" x14ac:dyDescent="0.25">
      <c r="A18" s="39">
        <v>3</v>
      </c>
      <c r="B18" s="40" t="s">
        <v>167</v>
      </c>
      <c r="C18" s="40" t="s">
        <v>168</v>
      </c>
      <c r="D18" s="40" t="s">
        <v>169</v>
      </c>
      <c r="E18" s="41">
        <v>29.5</v>
      </c>
      <c r="F18" s="42">
        <v>0</v>
      </c>
      <c r="G18" s="42">
        <f>ROUND(E18*F18,6)</f>
        <v>0</v>
      </c>
      <c r="H18" s="43"/>
      <c r="I18" s="43">
        <v>0</v>
      </c>
      <c r="J18" s="202"/>
      <c r="K18" s="43">
        <f>ROUND(E18*J18,2)</f>
        <v>0</v>
      </c>
      <c r="L18" s="40"/>
      <c r="M18" s="40" t="s">
        <v>170</v>
      </c>
      <c r="N18" s="40" t="s">
        <v>175</v>
      </c>
      <c r="O18" s="40" t="s">
        <v>377</v>
      </c>
      <c r="P18" s="40" t="s">
        <v>270</v>
      </c>
    </row>
    <row r="19" spans="1:16" x14ac:dyDescent="0.25">
      <c r="A19" s="44"/>
      <c r="B19" s="45" t="s">
        <v>177</v>
      </c>
      <c r="C19" s="44" t="s">
        <v>271</v>
      </c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</row>
    <row r="20" spans="1:16" s="180" customFormat="1" ht="39.75" customHeight="1" x14ac:dyDescent="0.25">
      <c r="A20" s="39">
        <v>4</v>
      </c>
      <c r="B20" s="40" t="s">
        <v>272</v>
      </c>
      <c r="C20" s="40" t="s">
        <v>273</v>
      </c>
      <c r="D20" s="40" t="s">
        <v>169</v>
      </c>
      <c r="E20" s="41">
        <v>12.75</v>
      </c>
      <c r="F20" s="42">
        <v>0</v>
      </c>
      <c r="G20" s="42">
        <f>ROUND(E20*F20,6)</f>
        <v>0</v>
      </c>
      <c r="H20" s="43"/>
      <c r="I20" s="43">
        <v>0</v>
      </c>
      <c r="J20" s="202"/>
      <c r="K20" s="43">
        <f>ROUND(E20*J20,2)</f>
        <v>0</v>
      </c>
      <c r="L20" s="40"/>
      <c r="M20" s="40" t="s">
        <v>170</v>
      </c>
      <c r="N20" s="40" t="s">
        <v>175</v>
      </c>
      <c r="O20" s="40" t="s">
        <v>378</v>
      </c>
      <c r="P20" s="40" t="s">
        <v>274</v>
      </c>
    </row>
    <row r="21" spans="1:16" x14ac:dyDescent="0.25">
      <c r="A21" s="44"/>
      <c r="B21" s="45" t="s">
        <v>177</v>
      </c>
      <c r="C21" s="44" t="s">
        <v>275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</row>
    <row r="22" spans="1:16" x14ac:dyDescent="0.25">
      <c r="A22" s="38"/>
      <c r="B22" s="38" t="s">
        <v>30</v>
      </c>
      <c r="C22" s="38" t="s">
        <v>166</v>
      </c>
      <c r="D22" s="38"/>
      <c r="E22" s="38"/>
      <c r="F22" s="38"/>
      <c r="G22" s="46">
        <f>SUM(G18:G21)</f>
        <v>0</v>
      </c>
      <c r="H22" s="38"/>
      <c r="I22" s="38">
        <f>SUM(I18:I21)</f>
        <v>0</v>
      </c>
      <c r="J22" s="38"/>
      <c r="K22" s="38">
        <f>SUM(K18:K21)</f>
        <v>0</v>
      </c>
      <c r="L22" s="38"/>
      <c r="M22" s="38"/>
      <c r="N22" s="38"/>
      <c r="O22" s="38"/>
      <c r="P22" s="38"/>
    </row>
    <row r="24" spans="1:16" x14ac:dyDescent="0.25">
      <c r="A24" s="38"/>
      <c r="B24" s="38" t="s">
        <v>157</v>
      </c>
      <c r="C24" s="38" t="s">
        <v>193</v>
      </c>
      <c r="D24" s="38"/>
      <c r="E24" s="38"/>
      <c r="F24" s="38"/>
      <c r="G24" s="38"/>
      <c r="H24" s="38"/>
      <c r="I24" s="38"/>
      <c r="J24" s="38"/>
      <c r="K24" s="38"/>
      <c r="L24" s="38"/>
      <c r="M24" s="38" t="s">
        <v>29</v>
      </c>
      <c r="N24" s="38"/>
      <c r="O24" s="38"/>
      <c r="P24" s="38"/>
    </row>
    <row r="25" spans="1:16" s="180" customFormat="1" ht="39.75" customHeight="1" x14ac:dyDescent="0.25">
      <c r="A25" s="39">
        <v>5</v>
      </c>
      <c r="B25" s="40" t="s">
        <v>277</v>
      </c>
      <c r="C25" s="40" t="s">
        <v>278</v>
      </c>
      <c r="D25" s="40" t="s">
        <v>169</v>
      </c>
      <c r="E25" s="41">
        <v>2</v>
      </c>
      <c r="F25" s="42">
        <v>0</v>
      </c>
      <c r="G25" s="42">
        <f>ROUND(E25*F25,6)</f>
        <v>0</v>
      </c>
      <c r="H25" s="43"/>
      <c r="I25" s="43">
        <v>0</v>
      </c>
      <c r="J25" s="202"/>
      <c r="K25" s="43">
        <f>ROUND(E25*J25,2)</f>
        <v>0</v>
      </c>
      <c r="L25" s="40"/>
      <c r="M25" s="40" t="s">
        <v>170</v>
      </c>
      <c r="N25" s="40" t="s">
        <v>175</v>
      </c>
      <c r="O25" s="40" t="s">
        <v>379</v>
      </c>
      <c r="P25" s="40" t="s">
        <v>279</v>
      </c>
    </row>
    <row r="26" spans="1:16" s="180" customFormat="1" ht="39.75" customHeight="1" x14ac:dyDescent="0.25">
      <c r="A26" s="39">
        <v>6</v>
      </c>
      <c r="B26" s="40" t="s">
        <v>202</v>
      </c>
      <c r="C26" s="40" t="s">
        <v>203</v>
      </c>
      <c r="D26" s="40" t="s">
        <v>169</v>
      </c>
      <c r="E26" s="41">
        <v>4</v>
      </c>
      <c r="F26" s="42">
        <v>0</v>
      </c>
      <c r="G26" s="42">
        <f>ROUND(E26*F26,6)</f>
        <v>0</v>
      </c>
      <c r="H26" s="43"/>
      <c r="I26" s="43">
        <v>0</v>
      </c>
      <c r="J26" s="202"/>
      <c r="K26" s="43">
        <f>ROUND(E26*J26,2)</f>
        <v>0</v>
      </c>
      <c r="L26" s="40"/>
      <c r="M26" s="40" t="s">
        <v>170</v>
      </c>
      <c r="N26" s="40" t="s">
        <v>175</v>
      </c>
      <c r="O26" s="40" t="s">
        <v>319</v>
      </c>
      <c r="P26" s="40" t="s">
        <v>280</v>
      </c>
    </row>
    <row r="27" spans="1:16" x14ac:dyDescent="0.25">
      <c r="A27" s="44"/>
      <c r="B27" s="45" t="s">
        <v>177</v>
      </c>
      <c r="C27" s="44" t="s">
        <v>281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</row>
    <row r="28" spans="1:16" s="180" customFormat="1" ht="39.75" customHeight="1" x14ac:dyDescent="0.25">
      <c r="A28" s="39">
        <v>7</v>
      </c>
      <c r="B28" s="40" t="s">
        <v>211</v>
      </c>
      <c r="C28" s="40" t="s">
        <v>212</v>
      </c>
      <c r="D28" s="40" t="s">
        <v>213</v>
      </c>
      <c r="E28" s="41">
        <v>10</v>
      </c>
      <c r="F28" s="42">
        <v>0</v>
      </c>
      <c r="G28" s="42">
        <f>ROUND(E28*F28,6)</f>
        <v>0</v>
      </c>
      <c r="H28" s="43"/>
      <c r="I28" s="43">
        <v>0</v>
      </c>
      <c r="J28" s="202"/>
      <c r="K28" s="43">
        <f>ROUND(E28*J28,2)</f>
        <v>0</v>
      </c>
      <c r="L28" s="40"/>
      <c r="M28" s="40" t="s">
        <v>170</v>
      </c>
      <c r="N28" s="40" t="s">
        <v>175</v>
      </c>
      <c r="O28" s="40" t="s">
        <v>361</v>
      </c>
      <c r="P28" s="40" t="s">
        <v>282</v>
      </c>
    </row>
    <row r="29" spans="1:16" x14ac:dyDescent="0.25">
      <c r="A29" s="44"/>
      <c r="B29" s="45" t="s">
        <v>177</v>
      </c>
      <c r="C29" s="44" t="s">
        <v>215</v>
      </c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</row>
    <row r="30" spans="1:16" x14ac:dyDescent="0.25">
      <c r="A30" s="38"/>
      <c r="B30" s="38" t="s">
        <v>322</v>
      </c>
      <c r="C30" s="38" t="s">
        <v>193</v>
      </c>
      <c r="D30" s="38"/>
      <c r="E30" s="38"/>
      <c r="F30" s="38"/>
      <c r="G30" s="46">
        <f>SUM(G25:G29)</f>
        <v>0</v>
      </c>
      <c r="H30" s="38"/>
      <c r="I30" s="38">
        <f>SUM(I25:I29)</f>
        <v>0</v>
      </c>
      <c r="J30" s="38"/>
      <c r="K30" s="38">
        <f>SUM(K25:K29)</f>
        <v>0</v>
      </c>
      <c r="L30" s="38"/>
      <c r="M30" s="38"/>
      <c r="N30" s="38"/>
      <c r="O30" s="38"/>
      <c r="P30" s="38"/>
    </row>
    <row r="32" spans="1:16" x14ac:dyDescent="0.25">
      <c r="A32" s="38"/>
      <c r="B32" s="38" t="s">
        <v>159</v>
      </c>
      <c r="C32" s="38" t="s">
        <v>258</v>
      </c>
      <c r="D32" s="38"/>
      <c r="E32" s="38"/>
      <c r="F32" s="38"/>
      <c r="G32" s="38"/>
      <c r="H32" s="38"/>
      <c r="I32" s="38"/>
      <c r="J32" s="38"/>
      <c r="K32" s="38"/>
      <c r="L32" s="38"/>
      <c r="M32" s="38" t="s">
        <v>29</v>
      </c>
      <c r="N32" s="38"/>
      <c r="O32" s="38"/>
      <c r="P32" s="38"/>
    </row>
    <row r="33" spans="1:16" s="180" customFormat="1" ht="39.75" customHeight="1" x14ac:dyDescent="0.25">
      <c r="A33" s="39">
        <v>8</v>
      </c>
      <c r="B33" s="40" t="s">
        <v>267</v>
      </c>
      <c r="C33" s="40" t="s">
        <v>268</v>
      </c>
      <c r="D33" s="40" t="s">
        <v>190</v>
      </c>
      <c r="E33" s="41">
        <v>15</v>
      </c>
      <c r="F33" s="42">
        <v>0</v>
      </c>
      <c r="G33" s="42">
        <f>ROUND(E33*F33,6)</f>
        <v>0</v>
      </c>
      <c r="H33" s="43"/>
      <c r="I33" s="43">
        <v>0</v>
      </c>
      <c r="J33" s="202"/>
      <c r="K33" s="43">
        <f>ROUND(E33*J33,2)</f>
        <v>0</v>
      </c>
      <c r="L33" s="40"/>
      <c r="M33" s="40" t="s">
        <v>170</v>
      </c>
      <c r="N33" s="40" t="s">
        <v>175</v>
      </c>
      <c r="O33" s="40" t="s">
        <v>313</v>
      </c>
      <c r="P33" s="40" t="s">
        <v>204</v>
      </c>
    </row>
    <row r="34" spans="1:16" ht="33.75" x14ac:dyDescent="0.25">
      <c r="A34" s="44"/>
      <c r="B34" s="45" t="s">
        <v>177</v>
      </c>
      <c r="C34" s="44" t="s">
        <v>283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</row>
    <row r="35" spans="1:16" x14ac:dyDescent="0.25">
      <c r="A35" s="38"/>
      <c r="B35" s="38" t="s">
        <v>315</v>
      </c>
      <c r="C35" s="38" t="s">
        <v>258</v>
      </c>
      <c r="D35" s="38"/>
      <c r="E35" s="38"/>
      <c r="F35" s="38"/>
      <c r="G35" s="46">
        <f>SUM(G33:G34)</f>
        <v>0</v>
      </c>
      <c r="H35" s="38"/>
      <c r="I35" s="38">
        <f>SUM(I33:I34)</f>
        <v>0</v>
      </c>
      <c r="J35" s="38"/>
      <c r="K35" s="38">
        <f>SUM(K33:K34)</f>
        <v>0</v>
      </c>
      <c r="L35" s="38"/>
      <c r="M35" s="38"/>
      <c r="N35" s="38"/>
      <c r="O35" s="38"/>
      <c r="P35" s="38"/>
    </row>
    <row r="37" spans="1:16" x14ac:dyDescent="0.25">
      <c r="A37" s="38"/>
      <c r="B37" s="38" t="s">
        <v>39</v>
      </c>
      <c r="C37" s="38" t="s">
        <v>89</v>
      </c>
      <c r="D37" s="38"/>
      <c r="E37" s="38"/>
      <c r="F37" s="38"/>
      <c r="G37" s="38"/>
      <c r="H37" s="38"/>
      <c r="I37" s="38"/>
      <c r="J37" s="38"/>
      <c r="K37" s="38"/>
      <c r="L37" s="38"/>
      <c r="M37" s="38" t="s">
        <v>29</v>
      </c>
      <c r="N37" s="38"/>
      <c r="O37" s="38"/>
      <c r="P37" s="38"/>
    </row>
    <row r="38" spans="1:16" s="180" customFormat="1" ht="39.75" customHeight="1" x14ac:dyDescent="0.25">
      <c r="A38" s="39">
        <v>9</v>
      </c>
      <c r="B38" s="40" t="s">
        <v>230</v>
      </c>
      <c r="C38" s="40" t="s">
        <v>231</v>
      </c>
      <c r="D38" s="40" t="s">
        <v>190</v>
      </c>
      <c r="E38" s="41">
        <v>15</v>
      </c>
      <c r="F38" s="42">
        <v>0</v>
      </c>
      <c r="G38" s="42">
        <f>ROUND(E38*F38,6)</f>
        <v>0</v>
      </c>
      <c r="H38" s="43"/>
      <c r="I38" s="43">
        <v>0</v>
      </c>
      <c r="J38" s="202"/>
      <c r="K38" s="43">
        <f>ROUND(E38*J38,2)</f>
        <v>0</v>
      </c>
      <c r="L38" s="40"/>
      <c r="M38" s="40" t="s">
        <v>170</v>
      </c>
      <c r="N38" s="40" t="s">
        <v>175</v>
      </c>
      <c r="O38" s="40" t="s">
        <v>316</v>
      </c>
      <c r="P38" s="40" t="s">
        <v>204</v>
      </c>
    </row>
    <row r="39" spans="1:16" x14ac:dyDescent="0.25">
      <c r="A39" s="44"/>
      <c r="B39" s="45" t="s">
        <v>177</v>
      </c>
      <c r="C39" s="44" t="s">
        <v>233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</row>
    <row r="40" spans="1:16" x14ac:dyDescent="0.25">
      <c r="A40" s="38"/>
      <c r="B40" s="38" t="s">
        <v>38</v>
      </c>
      <c r="C40" s="38" t="s">
        <v>89</v>
      </c>
      <c r="D40" s="38"/>
      <c r="E40" s="38"/>
      <c r="F40" s="38"/>
      <c r="G40" s="46">
        <f>SUM(G38:G39)</f>
        <v>0</v>
      </c>
      <c r="H40" s="38"/>
      <c r="I40" s="38">
        <f>SUM(I38:I39)</f>
        <v>0</v>
      </c>
      <c r="J40" s="38"/>
      <c r="K40" s="38">
        <f>SUM(K38:K39)</f>
        <v>0</v>
      </c>
      <c r="L40" s="38"/>
      <c r="M40" s="38"/>
      <c r="N40" s="38"/>
      <c r="O40" s="38"/>
      <c r="P40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H11" sqref="H11:H23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380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16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330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8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331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12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332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zoomScaleNormal="100" workbookViewId="0">
      <selection activeCell="H11" sqref="H11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ROUND((SUM(I11:I14)+SUM(K11:K14))/2,0)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381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157</v>
      </c>
      <c r="C10" s="38" t="s">
        <v>193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56.25" x14ac:dyDescent="0.25">
      <c r="A11" s="39">
        <v>1</v>
      </c>
      <c r="B11" s="40" t="s">
        <v>277</v>
      </c>
      <c r="C11" s="40" t="s">
        <v>278</v>
      </c>
      <c r="D11" s="40" t="s">
        <v>169</v>
      </c>
      <c r="E11" s="41">
        <v>24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379</v>
      </c>
      <c r="P11" s="40" t="s">
        <v>382</v>
      </c>
    </row>
    <row r="12" spans="1:16" x14ac:dyDescent="0.25">
      <c r="A12" s="44"/>
      <c r="B12" s="45" t="s">
        <v>177</v>
      </c>
      <c r="C12" s="44" t="s">
        <v>383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322</v>
      </c>
      <c r="C13" s="38" t="s">
        <v>193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H11" sqref="H11:H21"/>
    </sheetView>
  </sheetViews>
  <sheetFormatPr defaultRowHeight="12.75" customHeight="1" x14ac:dyDescent="0.25"/>
  <cols>
    <col min="1" max="1" width="4.7109375" style="34" customWidth="1"/>
    <col min="2" max="2" width="16.28515625" style="34" customWidth="1"/>
    <col min="3" max="3" width="57.7109375" style="34" customWidth="1"/>
    <col min="4" max="4" width="8.28515625" style="34" customWidth="1"/>
    <col min="5" max="5" width="7.7109375" style="34" customWidth="1"/>
    <col min="6" max="7" width="9.5703125" style="34" customWidth="1"/>
    <col min="8" max="8" width="9.7109375" style="34" customWidth="1"/>
    <col min="9" max="9" width="18.7109375" style="34" customWidth="1"/>
    <col min="10" max="10" width="11.7109375" style="34" customWidth="1"/>
    <col min="11" max="11" width="18.7109375" style="34" customWidth="1"/>
    <col min="12" max="12" width="3.7109375" style="34" customWidth="1"/>
    <col min="13" max="13" width="5.7109375" style="34" customWidth="1"/>
    <col min="14" max="14" width="8.7109375" style="34" customWidth="1"/>
    <col min="15" max="15" width="20.7109375" style="34" customWidth="1"/>
    <col min="16" max="16" width="40.7109375" style="34" customWidth="1"/>
    <col min="17" max="256" width="9.140625" style="34"/>
    <col min="257" max="257" width="4.7109375" style="34" customWidth="1"/>
    <col min="258" max="258" width="16.28515625" style="34" customWidth="1"/>
    <col min="259" max="259" width="57.7109375" style="34" customWidth="1"/>
    <col min="260" max="260" width="8.28515625" style="34" customWidth="1"/>
    <col min="261" max="261" width="7.7109375" style="34" customWidth="1"/>
    <col min="262" max="263" width="9.5703125" style="34" customWidth="1"/>
    <col min="264" max="264" width="9.7109375" style="34" customWidth="1"/>
    <col min="265" max="265" width="18.7109375" style="34" customWidth="1"/>
    <col min="266" max="266" width="11.7109375" style="34" customWidth="1"/>
    <col min="267" max="267" width="18.7109375" style="34" customWidth="1"/>
    <col min="268" max="268" width="3.7109375" style="34" customWidth="1"/>
    <col min="269" max="269" width="5.7109375" style="34" customWidth="1"/>
    <col min="270" max="270" width="8.7109375" style="34" customWidth="1"/>
    <col min="271" max="271" width="20.7109375" style="34" customWidth="1"/>
    <col min="272" max="272" width="40.7109375" style="34" customWidth="1"/>
    <col min="273" max="512" width="9.140625" style="34"/>
    <col min="513" max="513" width="4.7109375" style="34" customWidth="1"/>
    <col min="514" max="514" width="16.28515625" style="34" customWidth="1"/>
    <col min="515" max="515" width="57.7109375" style="34" customWidth="1"/>
    <col min="516" max="516" width="8.28515625" style="34" customWidth="1"/>
    <col min="517" max="517" width="7.7109375" style="34" customWidth="1"/>
    <col min="518" max="519" width="9.5703125" style="34" customWidth="1"/>
    <col min="520" max="520" width="9.7109375" style="34" customWidth="1"/>
    <col min="521" max="521" width="18.7109375" style="34" customWidth="1"/>
    <col min="522" max="522" width="11.7109375" style="34" customWidth="1"/>
    <col min="523" max="523" width="18.7109375" style="34" customWidth="1"/>
    <col min="524" max="524" width="3.7109375" style="34" customWidth="1"/>
    <col min="525" max="525" width="5.7109375" style="34" customWidth="1"/>
    <col min="526" max="526" width="8.7109375" style="34" customWidth="1"/>
    <col min="527" max="527" width="20.7109375" style="34" customWidth="1"/>
    <col min="528" max="528" width="40.7109375" style="34" customWidth="1"/>
    <col min="529" max="768" width="9.140625" style="34"/>
    <col min="769" max="769" width="4.7109375" style="34" customWidth="1"/>
    <col min="770" max="770" width="16.28515625" style="34" customWidth="1"/>
    <col min="771" max="771" width="57.7109375" style="34" customWidth="1"/>
    <col min="772" max="772" width="8.28515625" style="34" customWidth="1"/>
    <col min="773" max="773" width="7.7109375" style="34" customWidth="1"/>
    <col min="774" max="775" width="9.5703125" style="34" customWidth="1"/>
    <col min="776" max="776" width="9.7109375" style="34" customWidth="1"/>
    <col min="777" max="777" width="18.7109375" style="34" customWidth="1"/>
    <col min="778" max="778" width="11.7109375" style="34" customWidth="1"/>
    <col min="779" max="779" width="18.7109375" style="34" customWidth="1"/>
    <col min="780" max="780" width="3.7109375" style="34" customWidth="1"/>
    <col min="781" max="781" width="5.7109375" style="34" customWidth="1"/>
    <col min="782" max="782" width="8.7109375" style="34" customWidth="1"/>
    <col min="783" max="783" width="20.7109375" style="34" customWidth="1"/>
    <col min="784" max="784" width="40.7109375" style="34" customWidth="1"/>
    <col min="785" max="1024" width="9.140625" style="34"/>
    <col min="1025" max="1025" width="4.7109375" style="34" customWidth="1"/>
    <col min="1026" max="1026" width="16.28515625" style="34" customWidth="1"/>
    <col min="1027" max="1027" width="57.7109375" style="34" customWidth="1"/>
    <col min="1028" max="1028" width="8.28515625" style="34" customWidth="1"/>
    <col min="1029" max="1029" width="7.7109375" style="34" customWidth="1"/>
    <col min="1030" max="1031" width="9.5703125" style="34" customWidth="1"/>
    <col min="1032" max="1032" width="9.7109375" style="34" customWidth="1"/>
    <col min="1033" max="1033" width="18.7109375" style="34" customWidth="1"/>
    <col min="1034" max="1034" width="11.7109375" style="34" customWidth="1"/>
    <col min="1035" max="1035" width="18.7109375" style="34" customWidth="1"/>
    <col min="1036" max="1036" width="3.7109375" style="34" customWidth="1"/>
    <col min="1037" max="1037" width="5.7109375" style="34" customWidth="1"/>
    <col min="1038" max="1038" width="8.7109375" style="34" customWidth="1"/>
    <col min="1039" max="1039" width="20.7109375" style="34" customWidth="1"/>
    <col min="1040" max="1040" width="40.7109375" style="34" customWidth="1"/>
    <col min="1041" max="1280" width="9.140625" style="34"/>
    <col min="1281" max="1281" width="4.7109375" style="34" customWidth="1"/>
    <col min="1282" max="1282" width="16.28515625" style="34" customWidth="1"/>
    <col min="1283" max="1283" width="57.7109375" style="34" customWidth="1"/>
    <col min="1284" max="1284" width="8.28515625" style="34" customWidth="1"/>
    <col min="1285" max="1285" width="7.7109375" style="34" customWidth="1"/>
    <col min="1286" max="1287" width="9.5703125" style="34" customWidth="1"/>
    <col min="1288" max="1288" width="9.7109375" style="34" customWidth="1"/>
    <col min="1289" max="1289" width="18.7109375" style="34" customWidth="1"/>
    <col min="1290" max="1290" width="11.7109375" style="34" customWidth="1"/>
    <col min="1291" max="1291" width="18.7109375" style="34" customWidth="1"/>
    <col min="1292" max="1292" width="3.7109375" style="34" customWidth="1"/>
    <col min="1293" max="1293" width="5.7109375" style="34" customWidth="1"/>
    <col min="1294" max="1294" width="8.7109375" style="34" customWidth="1"/>
    <col min="1295" max="1295" width="20.7109375" style="34" customWidth="1"/>
    <col min="1296" max="1296" width="40.7109375" style="34" customWidth="1"/>
    <col min="1297" max="1536" width="9.140625" style="34"/>
    <col min="1537" max="1537" width="4.7109375" style="34" customWidth="1"/>
    <col min="1538" max="1538" width="16.28515625" style="34" customWidth="1"/>
    <col min="1539" max="1539" width="57.7109375" style="34" customWidth="1"/>
    <col min="1540" max="1540" width="8.28515625" style="34" customWidth="1"/>
    <col min="1541" max="1541" width="7.7109375" style="34" customWidth="1"/>
    <col min="1542" max="1543" width="9.5703125" style="34" customWidth="1"/>
    <col min="1544" max="1544" width="9.7109375" style="34" customWidth="1"/>
    <col min="1545" max="1545" width="18.7109375" style="34" customWidth="1"/>
    <col min="1546" max="1546" width="11.7109375" style="34" customWidth="1"/>
    <col min="1547" max="1547" width="18.7109375" style="34" customWidth="1"/>
    <col min="1548" max="1548" width="3.7109375" style="34" customWidth="1"/>
    <col min="1549" max="1549" width="5.7109375" style="34" customWidth="1"/>
    <col min="1550" max="1550" width="8.7109375" style="34" customWidth="1"/>
    <col min="1551" max="1551" width="20.7109375" style="34" customWidth="1"/>
    <col min="1552" max="1552" width="40.7109375" style="34" customWidth="1"/>
    <col min="1553" max="1792" width="9.140625" style="34"/>
    <col min="1793" max="1793" width="4.7109375" style="34" customWidth="1"/>
    <col min="1794" max="1794" width="16.28515625" style="34" customWidth="1"/>
    <col min="1795" max="1795" width="57.7109375" style="34" customWidth="1"/>
    <col min="1796" max="1796" width="8.28515625" style="34" customWidth="1"/>
    <col min="1797" max="1797" width="7.7109375" style="34" customWidth="1"/>
    <col min="1798" max="1799" width="9.5703125" style="34" customWidth="1"/>
    <col min="1800" max="1800" width="9.7109375" style="34" customWidth="1"/>
    <col min="1801" max="1801" width="18.7109375" style="34" customWidth="1"/>
    <col min="1802" max="1802" width="11.7109375" style="34" customWidth="1"/>
    <col min="1803" max="1803" width="18.7109375" style="34" customWidth="1"/>
    <col min="1804" max="1804" width="3.7109375" style="34" customWidth="1"/>
    <col min="1805" max="1805" width="5.7109375" style="34" customWidth="1"/>
    <col min="1806" max="1806" width="8.7109375" style="34" customWidth="1"/>
    <col min="1807" max="1807" width="20.7109375" style="34" customWidth="1"/>
    <col min="1808" max="1808" width="40.7109375" style="34" customWidth="1"/>
    <col min="1809" max="2048" width="9.140625" style="34"/>
    <col min="2049" max="2049" width="4.7109375" style="34" customWidth="1"/>
    <col min="2050" max="2050" width="16.28515625" style="34" customWidth="1"/>
    <col min="2051" max="2051" width="57.7109375" style="34" customWidth="1"/>
    <col min="2052" max="2052" width="8.28515625" style="34" customWidth="1"/>
    <col min="2053" max="2053" width="7.7109375" style="34" customWidth="1"/>
    <col min="2054" max="2055" width="9.5703125" style="34" customWidth="1"/>
    <col min="2056" max="2056" width="9.7109375" style="34" customWidth="1"/>
    <col min="2057" max="2057" width="18.7109375" style="34" customWidth="1"/>
    <col min="2058" max="2058" width="11.7109375" style="34" customWidth="1"/>
    <col min="2059" max="2059" width="18.7109375" style="34" customWidth="1"/>
    <col min="2060" max="2060" width="3.7109375" style="34" customWidth="1"/>
    <col min="2061" max="2061" width="5.7109375" style="34" customWidth="1"/>
    <col min="2062" max="2062" width="8.7109375" style="34" customWidth="1"/>
    <col min="2063" max="2063" width="20.7109375" style="34" customWidth="1"/>
    <col min="2064" max="2064" width="40.7109375" style="34" customWidth="1"/>
    <col min="2065" max="2304" width="9.140625" style="34"/>
    <col min="2305" max="2305" width="4.7109375" style="34" customWidth="1"/>
    <col min="2306" max="2306" width="16.28515625" style="34" customWidth="1"/>
    <col min="2307" max="2307" width="57.7109375" style="34" customWidth="1"/>
    <col min="2308" max="2308" width="8.28515625" style="34" customWidth="1"/>
    <col min="2309" max="2309" width="7.7109375" style="34" customWidth="1"/>
    <col min="2310" max="2311" width="9.5703125" style="34" customWidth="1"/>
    <col min="2312" max="2312" width="9.7109375" style="34" customWidth="1"/>
    <col min="2313" max="2313" width="18.7109375" style="34" customWidth="1"/>
    <col min="2314" max="2314" width="11.7109375" style="34" customWidth="1"/>
    <col min="2315" max="2315" width="18.7109375" style="34" customWidth="1"/>
    <col min="2316" max="2316" width="3.7109375" style="34" customWidth="1"/>
    <col min="2317" max="2317" width="5.7109375" style="34" customWidth="1"/>
    <col min="2318" max="2318" width="8.7109375" style="34" customWidth="1"/>
    <col min="2319" max="2319" width="20.7109375" style="34" customWidth="1"/>
    <col min="2320" max="2320" width="40.7109375" style="34" customWidth="1"/>
    <col min="2321" max="2560" width="9.140625" style="34"/>
    <col min="2561" max="2561" width="4.7109375" style="34" customWidth="1"/>
    <col min="2562" max="2562" width="16.28515625" style="34" customWidth="1"/>
    <col min="2563" max="2563" width="57.7109375" style="34" customWidth="1"/>
    <col min="2564" max="2564" width="8.28515625" style="34" customWidth="1"/>
    <col min="2565" max="2565" width="7.7109375" style="34" customWidth="1"/>
    <col min="2566" max="2567" width="9.5703125" style="34" customWidth="1"/>
    <col min="2568" max="2568" width="9.7109375" style="34" customWidth="1"/>
    <col min="2569" max="2569" width="18.7109375" style="34" customWidth="1"/>
    <col min="2570" max="2570" width="11.7109375" style="34" customWidth="1"/>
    <col min="2571" max="2571" width="18.7109375" style="34" customWidth="1"/>
    <col min="2572" max="2572" width="3.7109375" style="34" customWidth="1"/>
    <col min="2573" max="2573" width="5.7109375" style="34" customWidth="1"/>
    <col min="2574" max="2574" width="8.7109375" style="34" customWidth="1"/>
    <col min="2575" max="2575" width="20.7109375" style="34" customWidth="1"/>
    <col min="2576" max="2576" width="40.7109375" style="34" customWidth="1"/>
    <col min="2577" max="2816" width="9.140625" style="34"/>
    <col min="2817" max="2817" width="4.7109375" style="34" customWidth="1"/>
    <col min="2818" max="2818" width="16.28515625" style="34" customWidth="1"/>
    <col min="2819" max="2819" width="57.7109375" style="34" customWidth="1"/>
    <col min="2820" max="2820" width="8.28515625" style="34" customWidth="1"/>
    <col min="2821" max="2821" width="7.7109375" style="34" customWidth="1"/>
    <col min="2822" max="2823" width="9.5703125" style="34" customWidth="1"/>
    <col min="2824" max="2824" width="9.7109375" style="34" customWidth="1"/>
    <col min="2825" max="2825" width="18.7109375" style="34" customWidth="1"/>
    <col min="2826" max="2826" width="11.7109375" style="34" customWidth="1"/>
    <col min="2827" max="2827" width="18.7109375" style="34" customWidth="1"/>
    <col min="2828" max="2828" width="3.7109375" style="34" customWidth="1"/>
    <col min="2829" max="2829" width="5.7109375" style="34" customWidth="1"/>
    <col min="2830" max="2830" width="8.7109375" style="34" customWidth="1"/>
    <col min="2831" max="2831" width="20.7109375" style="34" customWidth="1"/>
    <col min="2832" max="2832" width="40.7109375" style="34" customWidth="1"/>
    <col min="2833" max="3072" width="9.140625" style="34"/>
    <col min="3073" max="3073" width="4.7109375" style="34" customWidth="1"/>
    <col min="3074" max="3074" width="16.28515625" style="34" customWidth="1"/>
    <col min="3075" max="3075" width="57.7109375" style="34" customWidth="1"/>
    <col min="3076" max="3076" width="8.28515625" style="34" customWidth="1"/>
    <col min="3077" max="3077" width="7.7109375" style="34" customWidth="1"/>
    <col min="3078" max="3079" width="9.5703125" style="34" customWidth="1"/>
    <col min="3080" max="3080" width="9.7109375" style="34" customWidth="1"/>
    <col min="3081" max="3081" width="18.7109375" style="34" customWidth="1"/>
    <col min="3082" max="3082" width="11.7109375" style="34" customWidth="1"/>
    <col min="3083" max="3083" width="18.7109375" style="34" customWidth="1"/>
    <col min="3084" max="3084" width="3.7109375" style="34" customWidth="1"/>
    <col min="3085" max="3085" width="5.7109375" style="34" customWidth="1"/>
    <col min="3086" max="3086" width="8.7109375" style="34" customWidth="1"/>
    <col min="3087" max="3087" width="20.7109375" style="34" customWidth="1"/>
    <col min="3088" max="3088" width="40.7109375" style="34" customWidth="1"/>
    <col min="3089" max="3328" width="9.140625" style="34"/>
    <col min="3329" max="3329" width="4.7109375" style="34" customWidth="1"/>
    <col min="3330" max="3330" width="16.28515625" style="34" customWidth="1"/>
    <col min="3331" max="3331" width="57.7109375" style="34" customWidth="1"/>
    <col min="3332" max="3332" width="8.28515625" style="34" customWidth="1"/>
    <col min="3333" max="3333" width="7.7109375" style="34" customWidth="1"/>
    <col min="3334" max="3335" width="9.5703125" style="34" customWidth="1"/>
    <col min="3336" max="3336" width="9.7109375" style="34" customWidth="1"/>
    <col min="3337" max="3337" width="18.7109375" style="34" customWidth="1"/>
    <col min="3338" max="3338" width="11.7109375" style="34" customWidth="1"/>
    <col min="3339" max="3339" width="18.7109375" style="34" customWidth="1"/>
    <col min="3340" max="3340" width="3.7109375" style="34" customWidth="1"/>
    <col min="3341" max="3341" width="5.7109375" style="34" customWidth="1"/>
    <col min="3342" max="3342" width="8.7109375" style="34" customWidth="1"/>
    <col min="3343" max="3343" width="20.7109375" style="34" customWidth="1"/>
    <col min="3344" max="3344" width="40.7109375" style="34" customWidth="1"/>
    <col min="3345" max="3584" width="9.140625" style="34"/>
    <col min="3585" max="3585" width="4.7109375" style="34" customWidth="1"/>
    <col min="3586" max="3586" width="16.28515625" style="34" customWidth="1"/>
    <col min="3587" max="3587" width="57.7109375" style="34" customWidth="1"/>
    <col min="3588" max="3588" width="8.28515625" style="34" customWidth="1"/>
    <col min="3589" max="3589" width="7.7109375" style="34" customWidth="1"/>
    <col min="3590" max="3591" width="9.5703125" style="34" customWidth="1"/>
    <col min="3592" max="3592" width="9.7109375" style="34" customWidth="1"/>
    <col min="3593" max="3593" width="18.7109375" style="34" customWidth="1"/>
    <col min="3594" max="3594" width="11.7109375" style="34" customWidth="1"/>
    <col min="3595" max="3595" width="18.7109375" style="34" customWidth="1"/>
    <col min="3596" max="3596" width="3.7109375" style="34" customWidth="1"/>
    <col min="3597" max="3597" width="5.7109375" style="34" customWidth="1"/>
    <col min="3598" max="3598" width="8.7109375" style="34" customWidth="1"/>
    <col min="3599" max="3599" width="20.7109375" style="34" customWidth="1"/>
    <col min="3600" max="3600" width="40.7109375" style="34" customWidth="1"/>
    <col min="3601" max="3840" width="9.140625" style="34"/>
    <col min="3841" max="3841" width="4.7109375" style="34" customWidth="1"/>
    <col min="3842" max="3842" width="16.28515625" style="34" customWidth="1"/>
    <col min="3843" max="3843" width="57.7109375" style="34" customWidth="1"/>
    <col min="3844" max="3844" width="8.28515625" style="34" customWidth="1"/>
    <col min="3845" max="3845" width="7.7109375" style="34" customWidth="1"/>
    <col min="3846" max="3847" width="9.5703125" style="34" customWidth="1"/>
    <col min="3848" max="3848" width="9.7109375" style="34" customWidth="1"/>
    <col min="3849" max="3849" width="18.7109375" style="34" customWidth="1"/>
    <col min="3850" max="3850" width="11.7109375" style="34" customWidth="1"/>
    <col min="3851" max="3851" width="18.7109375" style="34" customWidth="1"/>
    <col min="3852" max="3852" width="3.7109375" style="34" customWidth="1"/>
    <col min="3853" max="3853" width="5.7109375" style="34" customWidth="1"/>
    <col min="3854" max="3854" width="8.7109375" style="34" customWidth="1"/>
    <col min="3855" max="3855" width="20.7109375" style="34" customWidth="1"/>
    <col min="3856" max="3856" width="40.7109375" style="34" customWidth="1"/>
    <col min="3857" max="4096" width="9.140625" style="34"/>
    <col min="4097" max="4097" width="4.7109375" style="34" customWidth="1"/>
    <col min="4098" max="4098" width="16.28515625" style="34" customWidth="1"/>
    <col min="4099" max="4099" width="57.7109375" style="34" customWidth="1"/>
    <col min="4100" max="4100" width="8.28515625" style="34" customWidth="1"/>
    <col min="4101" max="4101" width="7.7109375" style="34" customWidth="1"/>
    <col min="4102" max="4103" width="9.5703125" style="34" customWidth="1"/>
    <col min="4104" max="4104" width="9.7109375" style="34" customWidth="1"/>
    <col min="4105" max="4105" width="18.7109375" style="34" customWidth="1"/>
    <col min="4106" max="4106" width="11.7109375" style="34" customWidth="1"/>
    <col min="4107" max="4107" width="18.7109375" style="34" customWidth="1"/>
    <col min="4108" max="4108" width="3.7109375" style="34" customWidth="1"/>
    <col min="4109" max="4109" width="5.7109375" style="34" customWidth="1"/>
    <col min="4110" max="4110" width="8.7109375" style="34" customWidth="1"/>
    <col min="4111" max="4111" width="20.7109375" style="34" customWidth="1"/>
    <col min="4112" max="4112" width="40.7109375" style="34" customWidth="1"/>
    <col min="4113" max="4352" width="9.140625" style="34"/>
    <col min="4353" max="4353" width="4.7109375" style="34" customWidth="1"/>
    <col min="4354" max="4354" width="16.28515625" style="34" customWidth="1"/>
    <col min="4355" max="4355" width="57.7109375" style="34" customWidth="1"/>
    <col min="4356" max="4356" width="8.28515625" style="34" customWidth="1"/>
    <col min="4357" max="4357" width="7.7109375" style="34" customWidth="1"/>
    <col min="4358" max="4359" width="9.5703125" style="34" customWidth="1"/>
    <col min="4360" max="4360" width="9.7109375" style="34" customWidth="1"/>
    <col min="4361" max="4361" width="18.7109375" style="34" customWidth="1"/>
    <col min="4362" max="4362" width="11.7109375" style="34" customWidth="1"/>
    <col min="4363" max="4363" width="18.7109375" style="34" customWidth="1"/>
    <col min="4364" max="4364" width="3.7109375" style="34" customWidth="1"/>
    <col min="4365" max="4365" width="5.7109375" style="34" customWidth="1"/>
    <col min="4366" max="4366" width="8.7109375" style="34" customWidth="1"/>
    <col min="4367" max="4367" width="20.7109375" style="34" customWidth="1"/>
    <col min="4368" max="4368" width="40.7109375" style="34" customWidth="1"/>
    <col min="4369" max="4608" width="9.140625" style="34"/>
    <col min="4609" max="4609" width="4.7109375" style="34" customWidth="1"/>
    <col min="4610" max="4610" width="16.28515625" style="34" customWidth="1"/>
    <col min="4611" max="4611" width="57.7109375" style="34" customWidth="1"/>
    <col min="4612" max="4612" width="8.28515625" style="34" customWidth="1"/>
    <col min="4613" max="4613" width="7.7109375" style="34" customWidth="1"/>
    <col min="4614" max="4615" width="9.5703125" style="34" customWidth="1"/>
    <col min="4616" max="4616" width="9.7109375" style="34" customWidth="1"/>
    <col min="4617" max="4617" width="18.7109375" style="34" customWidth="1"/>
    <col min="4618" max="4618" width="11.7109375" style="34" customWidth="1"/>
    <col min="4619" max="4619" width="18.7109375" style="34" customWidth="1"/>
    <col min="4620" max="4620" width="3.7109375" style="34" customWidth="1"/>
    <col min="4621" max="4621" width="5.7109375" style="34" customWidth="1"/>
    <col min="4622" max="4622" width="8.7109375" style="34" customWidth="1"/>
    <col min="4623" max="4623" width="20.7109375" style="34" customWidth="1"/>
    <col min="4624" max="4624" width="40.7109375" style="34" customWidth="1"/>
    <col min="4625" max="4864" width="9.140625" style="34"/>
    <col min="4865" max="4865" width="4.7109375" style="34" customWidth="1"/>
    <col min="4866" max="4866" width="16.28515625" style="34" customWidth="1"/>
    <col min="4867" max="4867" width="57.7109375" style="34" customWidth="1"/>
    <col min="4868" max="4868" width="8.28515625" style="34" customWidth="1"/>
    <col min="4869" max="4869" width="7.7109375" style="34" customWidth="1"/>
    <col min="4870" max="4871" width="9.5703125" style="34" customWidth="1"/>
    <col min="4872" max="4872" width="9.7109375" style="34" customWidth="1"/>
    <col min="4873" max="4873" width="18.7109375" style="34" customWidth="1"/>
    <col min="4874" max="4874" width="11.7109375" style="34" customWidth="1"/>
    <col min="4875" max="4875" width="18.7109375" style="34" customWidth="1"/>
    <col min="4876" max="4876" width="3.7109375" style="34" customWidth="1"/>
    <col min="4877" max="4877" width="5.7109375" style="34" customWidth="1"/>
    <col min="4878" max="4878" width="8.7109375" style="34" customWidth="1"/>
    <col min="4879" max="4879" width="20.7109375" style="34" customWidth="1"/>
    <col min="4880" max="4880" width="40.7109375" style="34" customWidth="1"/>
    <col min="4881" max="5120" width="9.140625" style="34"/>
    <col min="5121" max="5121" width="4.7109375" style="34" customWidth="1"/>
    <col min="5122" max="5122" width="16.28515625" style="34" customWidth="1"/>
    <col min="5123" max="5123" width="57.7109375" style="34" customWidth="1"/>
    <col min="5124" max="5124" width="8.28515625" style="34" customWidth="1"/>
    <col min="5125" max="5125" width="7.7109375" style="34" customWidth="1"/>
    <col min="5126" max="5127" width="9.5703125" style="34" customWidth="1"/>
    <col min="5128" max="5128" width="9.7109375" style="34" customWidth="1"/>
    <col min="5129" max="5129" width="18.7109375" style="34" customWidth="1"/>
    <col min="5130" max="5130" width="11.7109375" style="34" customWidth="1"/>
    <col min="5131" max="5131" width="18.7109375" style="34" customWidth="1"/>
    <col min="5132" max="5132" width="3.7109375" style="34" customWidth="1"/>
    <col min="5133" max="5133" width="5.7109375" style="34" customWidth="1"/>
    <col min="5134" max="5134" width="8.7109375" style="34" customWidth="1"/>
    <col min="5135" max="5135" width="20.7109375" style="34" customWidth="1"/>
    <col min="5136" max="5136" width="40.7109375" style="34" customWidth="1"/>
    <col min="5137" max="5376" width="9.140625" style="34"/>
    <col min="5377" max="5377" width="4.7109375" style="34" customWidth="1"/>
    <col min="5378" max="5378" width="16.28515625" style="34" customWidth="1"/>
    <col min="5379" max="5379" width="57.7109375" style="34" customWidth="1"/>
    <col min="5380" max="5380" width="8.28515625" style="34" customWidth="1"/>
    <col min="5381" max="5381" width="7.7109375" style="34" customWidth="1"/>
    <col min="5382" max="5383" width="9.5703125" style="34" customWidth="1"/>
    <col min="5384" max="5384" width="9.7109375" style="34" customWidth="1"/>
    <col min="5385" max="5385" width="18.7109375" style="34" customWidth="1"/>
    <col min="5386" max="5386" width="11.7109375" style="34" customWidth="1"/>
    <col min="5387" max="5387" width="18.7109375" style="34" customWidth="1"/>
    <col min="5388" max="5388" width="3.7109375" style="34" customWidth="1"/>
    <col min="5389" max="5389" width="5.7109375" style="34" customWidth="1"/>
    <col min="5390" max="5390" width="8.7109375" style="34" customWidth="1"/>
    <col min="5391" max="5391" width="20.7109375" style="34" customWidth="1"/>
    <col min="5392" max="5392" width="40.7109375" style="34" customWidth="1"/>
    <col min="5393" max="5632" width="9.140625" style="34"/>
    <col min="5633" max="5633" width="4.7109375" style="34" customWidth="1"/>
    <col min="5634" max="5634" width="16.28515625" style="34" customWidth="1"/>
    <col min="5635" max="5635" width="57.7109375" style="34" customWidth="1"/>
    <col min="5636" max="5636" width="8.28515625" style="34" customWidth="1"/>
    <col min="5637" max="5637" width="7.7109375" style="34" customWidth="1"/>
    <col min="5638" max="5639" width="9.5703125" style="34" customWidth="1"/>
    <col min="5640" max="5640" width="9.7109375" style="34" customWidth="1"/>
    <col min="5641" max="5641" width="18.7109375" style="34" customWidth="1"/>
    <col min="5642" max="5642" width="11.7109375" style="34" customWidth="1"/>
    <col min="5643" max="5643" width="18.7109375" style="34" customWidth="1"/>
    <col min="5644" max="5644" width="3.7109375" style="34" customWidth="1"/>
    <col min="5645" max="5645" width="5.7109375" style="34" customWidth="1"/>
    <col min="5646" max="5646" width="8.7109375" style="34" customWidth="1"/>
    <col min="5647" max="5647" width="20.7109375" style="34" customWidth="1"/>
    <col min="5648" max="5648" width="40.7109375" style="34" customWidth="1"/>
    <col min="5649" max="5888" width="9.140625" style="34"/>
    <col min="5889" max="5889" width="4.7109375" style="34" customWidth="1"/>
    <col min="5890" max="5890" width="16.28515625" style="34" customWidth="1"/>
    <col min="5891" max="5891" width="57.7109375" style="34" customWidth="1"/>
    <col min="5892" max="5892" width="8.28515625" style="34" customWidth="1"/>
    <col min="5893" max="5893" width="7.7109375" style="34" customWidth="1"/>
    <col min="5894" max="5895" width="9.5703125" style="34" customWidth="1"/>
    <col min="5896" max="5896" width="9.7109375" style="34" customWidth="1"/>
    <col min="5897" max="5897" width="18.7109375" style="34" customWidth="1"/>
    <col min="5898" max="5898" width="11.7109375" style="34" customWidth="1"/>
    <col min="5899" max="5899" width="18.7109375" style="34" customWidth="1"/>
    <col min="5900" max="5900" width="3.7109375" style="34" customWidth="1"/>
    <col min="5901" max="5901" width="5.7109375" style="34" customWidth="1"/>
    <col min="5902" max="5902" width="8.7109375" style="34" customWidth="1"/>
    <col min="5903" max="5903" width="20.7109375" style="34" customWidth="1"/>
    <col min="5904" max="5904" width="40.7109375" style="34" customWidth="1"/>
    <col min="5905" max="6144" width="9.140625" style="34"/>
    <col min="6145" max="6145" width="4.7109375" style="34" customWidth="1"/>
    <col min="6146" max="6146" width="16.28515625" style="34" customWidth="1"/>
    <col min="6147" max="6147" width="57.7109375" style="34" customWidth="1"/>
    <col min="6148" max="6148" width="8.28515625" style="34" customWidth="1"/>
    <col min="6149" max="6149" width="7.7109375" style="34" customWidth="1"/>
    <col min="6150" max="6151" width="9.5703125" style="34" customWidth="1"/>
    <col min="6152" max="6152" width="9.7109375" style="34" customWidth="1"/>
    <col min="6153" max="6153" width="18.7109375" style="34" customWidth="1"/>
    <col min="6154" max="6154" width="11.7109375" style="34" customWidth="1"/>
    <col min="6155" max="6155" width="18.7109375" style="34" customWidth="1"/>
    <col min="6156" max="6156" width="3.7109375" style="34" customWidth="1"/>
    <col min="6157" max="6157" width="5.7109375" style="34" customWidth="1"/>
    <col min="6158" max="6158" width="8.7109375" style="34" customWidth="1"/>
    <col min="6159" max="6159" width="20.7109375" style="34" customWidth="1"/>
    <col min="6160" max="6160" width="40.7109375" style="34" customWidth="1"/>
    <col min="6161" max="6400" width="9.140625" style="34"/>
    <col min="6401" max="6401" width="4.7109375" style="34" customWidth="1"/>
    <col min="6402" max="6402" width="16.28515625" style="34" customWidth="1"/>
    <col min="6403" max="6403" width="57.7109375" style="34" customWidth="1"/>
    <col min="6404" max="6404" width="8.28515625" style="34" customWidth="1"/>
    <col min="6405" max="6405" width="7.7109375" style="34" customWidth="1"/>
    <col min="6406" max="6407" width="9.5703125" style="34" customWidth="1"/>
    <col min="6408" max="6408" width="9.7109375" style="34" customWidth="1"/>
    <col min="6409" max="6409" width="18.7109375" style="34" customWidth="1"/>
    <col min="6410" max="6410" width="11.7109375" style="34" customWidth="1"/>
    <col min="6411" max="6411" width="18.7109375" style="34" customWidth="1"/>
    <col min="6412" max="6412" width="3.7109375" style="34" customWidth="1"/>
    <col min="6413" max="6413" width="5.7109375" style="34" customWidth="1"/>
    <col min="6414" max="6414" width="8.7109375" style="34" customWidth="1"/>
    <col min="6415" max="6415" width="20.7109375" style="34" customWidth="1"/>
    <col min="6416" max="6416" width="40.7109375" style="34" customWidth="1"/>
    <col min="6417" max="6656" width="9.140625" style="34"/>
    <col min="6657" max="6657" width="4.7109375" style="34" customWidth="1"/>
    <col min="6658" max="6658" width="16.28515625" style="34" customWidth="1"/>
    <col min="6659" max="6659" width="57.7109375" style="34" customWidth="1"/>
    <col min="6660" max="6660" width="8.28515625" style="34" customWidth="1"/>
    <col min="6661" max="6661" width="7.7109375" style="34" customWidth="1"/>
    <col min="6662" max="6663" width="9.5703125" style="34" customWidth="1"/>
    <col min="6664" max="6664" width="9.7109375" style="34" customWidth="1"/>
    <col min="6665" max="6665" width="18.7109375" style="34" customWidth="1"/>
    <col min="6666" max="6666" width="11.7109375" style="34" customWidth="1"/>
    <col min="6667" max="6667" width="18.7109375" style="34" customWidth="1"/>
    <col min="6668" max="6668" width="3.7109375" style="34" customWidth="1"/>
    <col min="6669" max="6669" width="5.7109375" style="34" customWidth="1"/>
    <col min="6670" max="6670" width="8.7109375" style="34" customWidth="1"/>
    <col min="6671" max="6671" width="20.7109375" style="34" customWidth="1"/>
    <col min="6672" max="6672" width="40.7109375" style="34" customWidth="1"/>
    <col min="6673" max="6912" width="9.140625" style="34"/>
    <col min="6913" max="6913" width="4.7109375" style="34" customWidth="1"/>
    <col min="6914" max="6914" width="16.28515625" style="34" customWidth="1"/>
    <col min="6915" max="6915" width="57.7109375" style="34" customWidth="1"/>
    <col min="6916" max="6916" width="8.28515625" style="34" customWidth="1"/>
    <col min="6917" max="6917" width="7.7109375" style="34" customWidth="1"/>
    <col min="6918" max="6919" width="9.5703125" style="34" customWidth="1"/>
    <col min="6920" max="6920" width="9.7109375" style="34" customWidth="1"/>
    <col min="6921" max="6921" width="18.7109375" style="34" customWidth="1"/>
    <col min="6922" max="6922" width="11.7109375" style="34" customWidth="1"/>
    <col min="6923" max="6923" width="18.7109375" style="34" customWidth="1"/>
    <col min="6924" max="6924" width="3.7109375" style="34" customWidth="1"/>
    <col min="6925" max="6925" width="5.7109375" style="34" customWidth="1"/>
    <col min="6926" max="6926" width="8.7109375" style="34" customWidth="1"/>
    <col min="6927" max="6927" width="20.7109375" style="34" customWidth="1"/>
    <col min="6928" max="6928" width="40.7109375" style="34" customWidth="1"/>
    <col min="6929" max="7168" width="9.140625" style="34"/>
    <col min="7169" max="7169" width="4.7109375" style="34" customWidth="1"/>
    <col min="7170" max="7170" width="16.28515625" style="34" customWidth="1"/>
    <col min="7171" max="7171" width="57.7109375" style="34" customWidth="1"/>
    <col min="7172" max="7172" width="8.28515625" style="34" customWidth="1"/>
    <col min="7173" max="7173" width="7.7109375" style="34" customWidth="1"/>
    <col min="7174" max="7175" width="9.5703125" style="34" customWidth="1"/>
    <col min="7176" max="7176" width="9.7109375" style="34" customWidth="1"/>
    <col min="7177" max="7177" width="18.7109375" style="34" customWidth="1"/>
    <col min="7178" max="7178" width="11.7109375" style="34" customWidth="1"/>
    <col min="7179" max="7179" width="18.7109375" style="34" customWidth="1"/>
    <col min="7180" max="7180" width="3.7109375" style="34" customWidth="1"/>
    <col min="7181" max="7181" width="5.7109375" style="34" customWidth="1"/>
    <col min="7182" max="7182" width="8.7109375" style="34" customWidth="1"/>
    <col min="7183" max="7183" width="20.7109375" style="34" customWidth="1"/>
    <col min="7184" max="7184" width="40.7109375" style="34" customWidth="1"/>
    <col min="7185" max="7424" width="9.140625" style="34"/>
    <col min="7425" max="7425" width="4.7109375" style="34" customWidth="1"/>
    <col min="7426" max="7426" width="16.28515625" style="34" customWidth="1"/>
    <col min="7427" max="7427" width="57.7109375" style="34" customWidth="1"/>
    <col min="7428" max="7428" width="8.28515625" style="34" customWidth="1"/>
    <col min="7429" max="7429" width="7.7109375" style="34" customWidth="1"/>
    <col min="7430" max="7431" width="9.5703125" style="34" customWidth="1"/>
    <col min="7432" max="7432" width="9.7109375" style="34" customWidth="1"/>
    <col min="7433" max="7433" width="18.7109375" style="34" customWidth="1"/>
    <col min="7434" max="7434" width="11.7109375" style="34" customWidth="1"/>
    <col min="7435" max="7435" width="18.7109375" style="34" customWidth="1"/>
    <col min="7436" max="7436" width="3.7109375" style="34" customWidth="1"/>
    <col min="7437" max="7437" width="5.7109375" style="34" customWidth="1"/>
    <col min="7438" max="7438" width="8.7109375" style="34" customWidth="1"/>
    <col min="7439" max="7439" width="20.7109375" style="34" customWidth="1"/>
    <col min="7440" max="7440" width="40.7109375" style="34" customWidth="1"/>
    <col min="7441" max="7680" width="9.140625" style="34"/>
    <col min="7681" max="7681" width="4.7109375" style="34" customWidth="1"/>
    <col min="7682" max="7682" width="16.28515625" style="34" customWidth="1"/>
    <col min="7683" max="7683" width="57.7109375" style="34" customWidth="1"/>
    <col min="7684" max="7684" width="8.28515625" style="34" customWidth="1"/>
    <col min="7685" max="7685" width="7.7109375" style="34" customWidth="1"/>
    <col min="7686" max="7687" width="9.5703125" style="34" customWidth="1"/>
    <col min="7688" max="7688" width="9.7109375" style="34" customWidth="1"/>
    <col min="7689" max="7689" width="18.7109375" style="34" customWidth="1"/>
    <col min="7690" max="7690" width="11.7109375" style="34" customWidth="1"/>
    <col min="7691" max="7691" width="18.7109375" style="34" customWidth="1"/>
    <col min="7692" max="7692" width="3.7109375" style="34" customWidth="1"/>
    <col min="7693" max="7693" width="5.7109375" style="34" customWidth="1"/>
    <col min="7694" max="7694" width="8.7109375" style="34" customWidth="1"/>
    <col min="7695" max="7695" width="20.7109375" style="34" customWidth="1"/>
    <col min="7696" max="7696" width="40.7109375" style="34" customWidth="1"/>
    <col min="7697" max="7936" width="9.140625" style="34"/>
    <col min="7937" max="7937" width="4.7109375" style="34" customWidth="1"/>
    <col min="7938" max="7938" width="16.28515625" style="34" customWidth="1"/>
    <col min="7939" max="7939" width="57.7109375" style="34" customWidth="1"/>
    <col min="7940" max="7940" width="8.28515625" style="34" customWidth="1"/>
    <col min="7941" max="7941" width="7.7109375" style="34" customWidth="1"/>
    <col min="7942" max="7943" width="9.5703125" style="34" customWidth="1"/>
    <col min="7944" max="7944" width="9.7109375" style="34" customWidth="1"/>
    <col min="7945" max="7945" width="18.7109375" style="34" customWidth="1"/>
    <col min="7946" max="7946" width="11.7109375" style="34" customWidth="1"/>
    <col min="7947" max="7947" width="18.7109375" style="34" customWidth="1"/>
    <col min="7948" max="7948" width="3.7109375" style="34" customWidth="1"/>
    <col min="7949" max="7949" width="5.7109375" style="34" customWidth="1"/>
    <col min="7950" max="7950" width="8.7109375" style="34" customWidth="1"/>
    <col min="7951" max="7951" width="20.7109375" style="34" customWidth="1"/>
    <col min="7952" max="7952" width="40.7109375" style="34" customWidth="1"/>
    <col min="7953" max="8192" width="9.140625" style="34"/>
    <col min="8193" max="8193" width="4.7109375" style="34" customWidth="1"/>
    <col min="8194" max="8194" width="16.28515625" style="34" customWidth="1"/>
    <col min="8195" max="8195" width="57.7109375" style="34" customWidth="1"/>
    <col min="8196" max="8196" width="8.28515625" style="34" customWidth="1"/>
    <col min="8197" max="8197" width="7.7109375" style="34" customWidth="1"/>
    <col min="8198" max="8199" width="9.5703125" style="34" customWidth="1"/>
    <col min="8200" max="8200" width="9.7109375" style="34" customWidth="1"/>
    <col min="8201" max="8201" width="18.7109375" style="34" customWidth="1"/>
    <col min="8202" max="8202" width="11.7109375" style="34" customWidth="1"/>
    <col min="8203" max="8203" width="18.7109375" style="34" customWidth="1"/>
    <col min="8204" max="8204" width="3.7109375" style="34" customWidth="1"/>
    <col min="8205" max="8205" width="5.7109375" style="34" customWidth="1"/>
    <col min="8206" max="8206" width="8.7109375" style="34" customWidth="1"/>
    <col min="8207" max="8207" width="20.7109375" style="34" customWidth="1"/>
    <col min="8208" max="8208" width="40.7109375" style="34" customWidth="1"/>
    <col min="8209" max="8448" width="9.140625" style="34"/>
    <col min="8449" max="8449" width="4.7109375" style="34" customWidth="1"/>
    <col min="8450" max="8450" width="16.28515625" style="34" customWidth="1"/>
    <col min="8451" max="8451" width="57.7109375" style="34" customWidth="1"/>
    <col min="8452" max="8452" width="8.28515625" style="34" customWidth="1"/>
    <col min="8453" max="8453" width="7.7109375" style="34" customWidth="1"/>
    <col min="8454" max="8455" width="9.5703125" style="34" customWidth="1"/>
    <col min="8456" max="8456" width="9.7109375" style="34" customWidth="1"/>
    <col min="8457" max="8457" width="18.7109375" style="34" customWidth="1"/>
    <col min="8458" max="8458" width="11.7109375" style="34" customWidth="1"/>
    <col min="8459" max="8459" width="18.7109375" style="34" customWidth="1"/>
    <col min="8460" max="8460" width="3.7109375" style="34" customWidth="1"/>
    <col min="8461" max="8461" width="5.7109375" style="34" customWidth="1"/>
    <col min="8462" max="8462" width="8.7109375" style="34" customWidth="1"/>
    <col min="8463" max="8463" width="20.7109375" style="34" customWidth="1"/>
    <col min="8464" max="8464" width="40.7109375" style="34" customWidth="1"/>
    <col min="8465" max="8704" width="9.140625" style="34"/>
    <col min="8705" max="8705" width="4.7109375" style="34" customWidth="1"/>
    <col min="8706" max="8706" width="16.28515625" style="34" customWidth="1"/>
    <col min="8707" max="8707" width="57.7109375" style="34" customWidth="1"/>
    <col min="8708" max="8708" width="8.28515625" style="34" customWidth="1"/>
    <col min="8709" max="8709" width="7.7109375" style="34" customWidth="1"/>
    <col min="8710" max="8711" width="9.5703125" style="34" customWidth="1"/>
    <col min="8712" max="8712" width="9.7109375" style="34" customWidth="1"/>
    <col min="8713" max="8713" width="18.7109375" style="34" customWidth="1"/>
    <col min="8714" max="8714" width="11.7109375" style="34" customWidth="1"/>
    <col min="8715" max="8715" width="18.7109375" style="34" customWidth="1"/>
    <col min="8716" max="8716" width="3.7109375" style="34" customWidth="1"/>
    <col min="8717" max="8717" width="5.7109375" style="34" customWidth="1"/>
    <col min="8718" max="8718" width="8.7109375" style="34" customWidth="1"/>
    <col min="8719" max="8719" width="20.7109375" style="34" customWidth="1"/>
    <col min="8720" max="8720" width="40.7109375" style="34" customWidth="1"/>
    <col min="8721" max="8960" width="9.140625" style="34"/>
    <col min="8961" max="8961" width="4.7109375" style="34" customWidth="1"/>
    <col min="8962" max="8962" width="16.28515625" style="34" customWidth="1"/>
    <col min="8963" max="8963" width="57.7109375" style="34" customWidth="1"/>
    <col min="8964" max="8964" width="8.28515625" style="34" customWidth="1"/>
    <col min="8965" max="8965" width="7.7109375" style="34" customWidth="1"/>
    <col min="8966" max="8967" width="9.5703125" style="34" customWidth="1"/>
    <col min="8968" max="8968" width="9.7109375" style="34" customWidth="1"/>
    <col min="8969" max="8969" width="18.7109375" style="34" customWidth="1"/>
    <col min="8970" max="8970" width="11.7109375" style="34" customWidth="1"/>
    <col min="8971" max="8971" width="18.7109375" style="34" customWidth="1"/>
    <col min="8972" max="8972" width="3.7109375" style="34" customWidth="1"/>
    <col min="8973" max="8973" width="5.7109375" style="34" customWidth="1"/>
    <col min="8974" max="8974" width="8.7109375" style="34" customWidth="1"/>
    <col min="8975" max="8975" width="20.7109375" style="34" customWidth="1"/>
    <col min="8976" max="8976" width="40.7109375" style="34" customWidth="1"/>
    <col min="8977" max="9216" width="9.140625" style="34"/>
    <col min="9217" max="9217" width="4.7109375" style="34" customWidth="1"/>
    <col min="9218" max="9218" width="16.28515625" style="34" customWidth="1"/>
    <col min="9219" max="9219" width="57.7109375" style="34" customWidth="1"/>
    <col min="9220" max="9220" width="8.28515625" style="34" customWidth="1"/>
    <col min="9221" max="9221" width="7.7109375" style="34" customWidth="1"/>
    <col min="9222" max="9223" width="9.5703125" style="34" customWidth="1"/>
    <col min="9224" max="9224" width="9.7109375" style="34" customWidth="1"/>
    <col min="9225" max="9225" width="18.7109375" style="34" customWidth="1"/>
    <col min="9226" max="9226" width="11.7109375" style="34" customWidth="1"/>
    <col min="9227" max="9227" width="18.7109375" style="34" customWidth="1"/>
    <col min="9228" max="9228" width="3.7109375" style="34" customWidth="1"/>
    <col min="9229" max="9229" width="5.7109375" style="34" customWidth="1"/>
    <col min="9230" max="9230" width="8.7109375" style="34" customWidth="1"/>
    <col min="9231" max="9231" width="20.7109375" style="34" customWidth="1"/>
    <col min="9232" max="9232" width="40.7109375" style="34" customWidth="1"/>
    <col min="9233" max="9472" width="9.140625" style="34"/>
    <col min="9473" max="9473" width="4.7109375" style="34" customWidth="1"/>
    <col min="9474" max="9474" width="16.28515625" style="34" customWidth="1"/>
    <col min="9475" max="9475" width="57.7109375" style="34" customWidth="1"/>
    <col min="9476" max="9476" width="8.28515625" style="34" customWidth="1"/>
    <col min="9477" max="9477" width="7.7109375" style="34" customWidth="1"/>
    <col min="9478" max="9479" width="9.5703125" style="34" customWidth="1"/>
    <col min="9480" max="9480" width="9.7109375" style="34" customWidth="1"/>
    <col min="9481" max="9481" width="18.7109375" style="34" customWidth="1"/>
    <col min="9482" max="9482" width="11.7109375" style="34" customWidth="1"/>
    <col min="9483" max="9483" width="18.7109375" style="34" customWidth="1"/>
    <col min="9484" max="9484" width="3.7109375" style="34" customWidth="1"/>
    <col min="9485" max="9485" width="5.7109375" style="34" customWidth="1"/>
    <col min="9486" max="9486" width="8.7109375" style="34" customWidth="1"/>
    <col min="9487" max="9487" width="20.7109375" style="34" customWidth="1"/>
    <col min="9488" max="9488" width="40.7109375" style="34" customWidth="1"/>
    <col min="9489" max="9728" width="9.140625" style="34"/>
    <col min="9729" max="9729" width="4.7109375" style="34" customWidth="1"/>
    <col min="9730" max="9730" width="16.28515625" style="34" customWidth="1"/>
    <col min="9731" max="9731" width="57.7109375" style="34" customWidth="1"/>
    <col min="9732" max="9732" width="8.28515625" style="34" customWidth="1"/>
    <col min="9733" max="9733" width="7.7109375" style="34" customWidth="1"/>
    <col min="9734" max="9735" width="9.5703125" style="34" customWidth="1"/>
    <col min="9736" max="9736" width="9.7109375" style="34" customWidth="1"/>
    <col min="9737" max="9737" width="18.7109375" style="34" customWidth="1"/>
    <col min="9738" max="9738" width="11.7109375" style="34" customWidth="1"/>
    <col min="9739" max="9739" width="18.7109375" style="34" customWidth="1"/>
    <col min="9740" max="9740" width="3.7109375" style="34" customWidth="1"/>
    <col min="9741" max="9741" width="5.7109375" style="34" customWidth="1"/>
    <col min="9742" max="9742" width="8.7109375" style="34" customWidth="1"/>
    <col min="9743" max="9743" width="20.7109375" style="34" customWidth="1"/>
    <col min="9744" max="9744" width="40.7109375" style="34" customWidth="1"/>
    <col min="9745" max="9984" width="9.140625" style="34"/>
    <col min="9985" max="9985" width="4.7109375" style="34" customWidth="1"/>
    <col min="9986" max="9986" width="16.28515625" style="34" customWidth="1"/>
    <col min="9987" max="9987" width="57.7109375" style="34" customWidth="1"/>
    <col min="9988" max="9988" width="8.28515625" style="34" customWidth="1"/>
    <col min="9989" max="9989" width="7.7109375" style="34" customWidth="1"/>
    <col min="9990" max="9991" width="9.5703125" style="34" customWidth="1"/>
    <col min="9992" max="9992" width="9.7109375" style="34" customWidth="1"/>
    <col min="9993" max="9993" width="18.7109375" style="34" customWidth="1"/>
    <col min="9994" max="9994" width="11.7109375" style="34" customWidth="1"/>
    <col min="9995" max="9995" width="18.7109375" style="34" customWidth="1"/>
    <col min="9996" max="9996" width="3.7109375" style="34" customWidth="1"/>
    <col min="9997" max="9997" width="5.7109375" style="34" customWidth="1"/>
    <col min="9998" max="9998" width="8.7109375" style="34" customWidth="1"/>
    <col min="9999" max="9999" width="20.7109375" style="34" customWidth="1"/>
    <col min="10000" max="10000" width="40.7109375" style="34" customWidth="1"/>
    <col min="10001" max="10240" width="9.140625" style="34"/>
    <col min="10241" max="10241" width="4.7109375" style="34" customWidth="1"/>
    <col min="10242" max="10242" width="16.28515625" style="34" customWidth="1"/>
    <col min="10243" max="10243" width="57.7109375" style="34" customWidth="1"/>
    <col min="10244" max="10244" width="8.28515625" style="34" customWidth="1"/>
    <col min="10245" max="10245" width="7.7109375" style="34" customWidth="1"/>
    <col min="10246" max="10247" width="9.5703125" style="34" customWidth="1"/>
    <col min="10248" max="10248" width="9.7109375" style="34" customWidth="1"/>
    <col min="10249" max="10249" width="18.7109375" style="34" customWidth="1"/>
    <col min="10250" max="10250" width="11.7109375" style="34" customWidth="1"/>
    <col min="10251" max="10251" width="18.7109375" style="34" customWidth="1"/>
    <col min="10252" max="10252" width="3.7109375" style="34" customWidth="1"/>
    <col min="10253" max="10253" width="5.7109375" style="34" customWidth="1"/>
    <col min="10254" max="10254" width="8.7109375" style="34" customWidth="1"/>
    <col min="10255" max="10255" width="20.7109375" style="34" customWidth="1"/>
    <col min="10256" max="10256" width="40.7109375" style="34" customWidth="1"/>
    <col min="10257" max="10496" width="9.140625" style="34"/>
    <col min="10497" max="10497" width="4.7109375" style="34" customWidth="1"/>
    <col min="10498" max="10498" width="16.28515625" style="34" customWidth="1"/>
    <col min="10499" max="10499" width="57.7109375" style="34" customWidth="1"/>
    <col min="10500" max="10500" width="8.28515625" style="34" customWidth="1"/>
    <col min="10501" max="10501" width="7.7109375" style="34" customWidth="1"/>
    <col min="10502" max="10503" width="9.5703125" style="34" customWidth="1"/>
    <col min="10504" max="10504" width="9.7109375" style="34" customWidth="1"/>
    <col min="10505" max="10505" width="18.7109375" style="34" customWidth="1"/>
    <col min="10506" max="10506" width="11.7109375" style="34" customWidth="1"/>
    <col min="10507" max="10507" width="18.7109375" style="34" customWidth="1"/>
    <col min="10508" max="10508" width="3.7109375" style="34" customWidth="1"/>
    <col min="10509" max="10509" width="5.7109375" style="34" customWidth="1"/>
    <col min="10510" max="10510" width="8.7109375" style="34" customWidth="1"/>
    <col min="10511" max="10511" width="20.7109375" style="34" customWidth="1"/>
    <col min="10512" max="10512" width="40.7109375" style="34" customWidth="1"/>
    <col min="10513" max="10752" width="9.140625" style="34"/>
    <col min="10753" max="10753" width="4.7109375" style="34" customWidth="1"/>
    <col min="10754" max="10754" width="16.28515625" style="34" customWidth="1"/>
    <col min="10755" max="10755" width="57.7109375" style="34" customWidth="1"/>
    <col min="10756" max="10756" width="8.28515625" style="34" customWidth="1"/>
    <col min="10757" max="10757" width="7.7109375" style="34" customWidth="1"/>
    <col min="10758" max="10759" width="9.5703125" style="34" customWidth="1"/>
    <col min="10760" max="10760" width="9.7109375" style="34" customWidth="1"/>
    <col min="10761" max="10761" width="18.7109375" style="34" customWidth="1"/>
    <col min="10762" max="10762" width="11.7109375" style="34" customWidth="1"/>
    <col min="10763" max="10763" width="18.7109375" style="34" customWidth="1"/>
    <col min="10764" max="10764" width="3.7109375" style="34" customWidth="1"/>
    <col min="10765" max="10765" width="5.7109375" style="34" customWidth="1"/>
    <col min="10766" max="10766" width="8.7109375" style="34" customWidth="1"/>
    <col min="10767" max="10767" width="20.7109375" style="34" customWidth="1"/>
    <col min="10768" max="10768" width="40.7109375" style="34" customWidth="1"/>
    <col min="10769" max="11008" width="9.140625" style="34"/>
    <col min="11009" max="11009" width="4.7109375" style="34" customWidth="1"/>
    <col min="11010" max="11010" width="16.28515625" style="34" customWidth="1"/>
    <col min="11011" max="11011" width="57.7109375" style="34" customWidth="1"/>
    <col min="11012" max="11012" width="8.28515625" style="34" customWidth="1"/>
    <col min="11013" max="11013" width="7.7109375" style="34" customWidth="1"/>
    <col min="11014" max="11015" width="9.5703125" style="34" customWidth="1"/>
    <col min="11016" max="11016" width="9.7109375" style="34" customWidth="1"/>
    <col min="11017" max="11017" width="18.7109375" style="34" customWidth="1"/>
    <col min="11018" max="11018" width="11.7109375" style="34" customWidth="1"/>
    <col min="11019" max="11019" width="18.7109375" style="34" customWidth="1"/>
    <col min="11020" max="11020" width="3.7109375" style="34" customWidth="1"/>
    <col min="11021" max="11021" width="5.7109375" style="34" customWidth="1"/>
    <col min="11022" max="11022" width="8.7109375" style="34" customWidth="1"/>
    <col min="11023" max="11023" width="20.7109375" style="34" customWidth="1"/>
    <col min="11024" max="11024" width="40.7109375" style="34" customWidth="1"/>
    <col min="11025" max="11264" width="9.140625" style="34"/>
    <col min="11265" max="11265" width="4.7109375" style="34" customWidth="1"/>
    <col min="11266" max="11266" width="16.28515625" style="34" customWidth="1"/>
    <col min="11267" max="11267" width="57.7109375" style="34" customWidth="1"/>
    <col min="11268" max="11268" width="8.28515625" style="34" customWidth="1"/>
    <col min="11269" max="11269" width="7.7109375" style="34" customWidth="1"/>
    <col min="11270" max="11271" width="9.5703125" style="34" customWidth="1"/>
    <col min="11272" max="11272" width="9.7109375" style="34" customWidth="1"/>
    <col min="11273" max="11273" width="18.7109375" style="34" customWidth="1"/>
    <col min="11274" max="11274" width="11.7109375" style="34" customWidth="1"/>
    <col min="11275" max="11275" width="18.7109375" style="34" customWidth="1"/>
    <col min="11276" max="11276" width="3.7109375" style="34" customWidth="1"/>
    <col min="11277" max="11277" width="5.7109375" style="34" customWidth="1"/>
    <col min="11278" max="11278" width="8.7109375" style="34" customWidth="1"/>
    <col min="11279" max="11279" width="20.7109375" style="34" customWidth="1"/>
    <col min="11280" max="11280" width="40.7109375" style="34" customWidth="1"/>
    <col min="11281" max="11520" width="9.140625" style="34"/>
    <col min="11521" max="11521" width="4.7109375" style="34" customWidth="1"/>
    <col min="11522" max="11522" width="16.28515625" style="34" customWidth="1"/>
    <col min="11523" max="11523" width="57.7109375" style="34" customWidth="1"/>
    <col min="11524" max="11524" width="8.28515625" style="34" customWidth="1"/>
    <col min="11525" max="11525" width="7.7109375" style="34" customWidth="1"/>
    <col min="11526" max="11527" width="9.5703125" style="34" customWidth="1"/>
    <col min="11528" max="11528" width="9.7109375" style="34" customWidth="1"/>
    <col min="11529" max="11529" width="18.7109375" style="34" customWidth="1"/>
    <col min="11530" max="11530" width="11.7109375" style="34" customWidth="1"/>
    <col min="11531" max="11531" width="18.7109375" style="34" customWidth="1"/>
    <col min="11532" max="11532" width="3.7109375" style="34" customWidth="1"/>
    <col min="11533" max="11533" width="5.7109375" style="34" customWidth="1"/>
    <col min="11534" max="11534" width="8.7109375" style="34" customWidth="1"/>
    <col min="11535" max="11535" width="20.7109375" style="34" customWidth="1"/>
    <col min="11536" max="11536" width="40.7109375" style="34" customWidth="1"/>
    <col min="11537" max="11776" width="9.140625" style="34"/>
    <col min="11777" max="11777" width="4.7109375" style="34" customWidth="1"/>
    <col min="11778" max="11778" width="16.28515625" style="34" customWidth="1"/>
    <col min="11779" max="11779" width="57.7109375" style="34" customWidth="1"/>
    <col min="11780" max="11780" width="8.28515625" style="34" customWidth="1"/>
    <col min="11781" max="11781" width="7.7109375" style="34" customWidth="1"/>
    <col min="11782" max="11783" width="9.5703125" style="34" customWidth="1"/>
    <col min="11784" max="11784" width="9.7109375" style="34" customWidth="1"/>
    <col min="11785" max="11785" width="18.7109375" style="34" customWidth="1"/>
    <col min="11786" max="11786" width="11.7109375" style="34" customWidth="1"/>
    <col min="11787" max="11787" width="18.7109375" style="34" customWidth="1"/>
    <col min="11788" max="11788" width="3.7109375" style="34" customWidth="1"/>
    <col min="11789" max="11789" width="5.7109375" style="34" customWidth="1"/>
    <col min="11790" max="11790" width="8.7109375" style="34" customWidth="1"/>
    <col min="11791" max="11791" width="20.7109375" style="34" customWidth="1"/>
    <col min="11792" max="11792" width="40.7109375" style="34" customWidth="1"/>
    <col min="11793" max="12032" width="9.140625" style="34"/>
    <col min="12033" max="12033" width="4.7109375" style="34" customWidth="1"/>
    <col min="12034" max="12034" width="16.28515625" style="34" customWidth="1"/>
    <col min="12035" max="12035" width="57.7109375" style="34" customWidth="1"/>
    <col min="12036" max="12036" width="8.28515625" style="34" customWidth="1"/>
    <col min="12037" max="12037" width="7.7109375" style="34" customWidth="1"/>
    <col min="12038" max="12039" width="9.5703125" style="34" customWidth="1"/>
    <col min="12040" max="12040" width="9.7109375" style="34" customWidth="1"/>
    <col min="12041" max="12041" width="18.7109375" style="34" customWidth="1"/>
    <col min="12042" max="12042" width="11.7109375" style="34" customWidth="1"/>
    <col min="12043" max="12043" width="18.7109375" style="34" customWidth="1"/>
    <col min="12044" max="12044" width="3.7109375" style="34" customWidth="1"/>
    <col min="12045" max="12045" width="5.7109375" style="34" customWidth="1"/>
    <col min="12046" max="12046" width="8.7109375" style="34" customWidth="1"/>
    <col min="12047" max="12047" width="20.7109375" style="34" customWidth="1"/>
    <col min="12048" max="12048" width="40.7109375" style="34" customWidth="1"/>
    <col min="12049" max="12288" width="9.140625" style="34"/>
    <col min="12289" max="12289" width="4.7109375" style="34" customWidth="1"/>
    <col min="12290" max="12290" width="16.28515625" style="34" customWidth="1"/>
    <col min="12291" max="12291" width="57.7109375" style="34" customWidth="1"/>
    <col min="12292" max="12292" width="8.28515625" style="34" customWidth="1"/>
    <col min="12293" max="12293" width="7.7109375" style="34" customWidth="1"/>
    <col min="12294" max="12295" width="9.5703125" style="34" customWidth="1"/>
    <col min="12296" max="12296" width="9.7109375" style="34" customWidth="1"/>
    <col min="12297" max="12297" width="18.7109375" style="34" customWidth="1"/>
    <col min="12298" max="12298" width="11.7109375" style="34" customWidth="1"/>
    <col min="12299" max="12299" width="18.7109375" style="34" customWidth="1"/>
    <col min="12300" max="12300" width="3.7109375" style="34" customWidth="1"/>
    <col min="12301" max="12301" width="5.7109375" style="34" customWidth="1"/>
    <col min="12302" max="12302" width="8.7109375" style="34" customWidth="1"/>
    <col min="12303" max="12303" width="20.7109375" style="34" customWidth="1"/>
    <col min="12304" max="12304" width="40.7109375" style="34" customWidth="1"/>
    <col min="12305" max="12544" width="9.140625" style="34"/>
    <col min="12545" max="12545" width="4.7109375" style="34" customWidth="1"/>
    <col min="12546" max="12546" width="16.28515625" style="34" customWidth="1"/>
    <col min="12547" max="12547" width="57.7109375" style="34" customWidth="1"/>
    <col min="12548" max="12548" width="8.28515625" style="34" customWidth="1"/>
    <col min="12549" max="12549" width="7.7109375" style="34" customWidth="1"/>
    <col min="12550" max="12551" width="9.5703125" style="34" customWidth="1"/>
    <col min="12552" max="12552" width="9.7109375" style="34" customWidth="1"/>
    <col min="12553" max="12553" width="18.7109375" style="34" customWidth="1"/>
    <col min="12554" max="12554" width="11.7109375" style="34" customWidth="1"/>
    <col min="12555" max="12555" width="18.7109375" style="34" customWidth="1"/>
    <col min="12556" max="12556" width="3.7109375" style="34" customWidth="1"/>
    <col min="12557" max="12557" width="5.7109375" style="34" customWidth="1"/>
    <col min="12558" max="12558" width="8.7109375" style="34" customWidth="1"/>
    <col min="12559" max="12559" width="20.7109375" style="34" customWidth="1"/>
    <col min="12560" max="12560" width="40.7109375" style="34" customWidth="1"/>
    <col min="12561" max="12800" width="9.140625" style="34"/>
    <col min="12801" max="12801" width="4.7109375" style="34" customWidth="1"/>
    <col min="12802" max="12802" width="16.28515625" style="34" customWidth="1"/>
    <col min="12803" max="12803" width="57.7109375" style="34" customWidth="1"/>
    <col min="12804" max="12804" width="8.28515625" style="34" customWidth="1"/>
    <col min="12805" max="12805" width="7.7109375" style="34" customWidth="1"/>
    <col min="12806" max="12807" width="9.5703125" style="34" customWidth="1"/>
    <col min="12808" max="12808" width="9.7109375" style="34" customWidth="1"/>
    <col min="12809" max="12809" width="18.7109375" style="34" customWidth="1"/>
    <col min="12810" max="12810" width="11.7109375" style="34" customWidth="1"/>
    <col min="12811" max="12811" width="18.7109375" style="34" customWidth="1"/>
    <col min="12812" max="12812" width="3.7109375" style="34" customWidth="1"/>
    <col min="12813" max="12813" width="5.7109375" style="34" customWidth="1"/>
    <col min="12814" max="12814" width="8.7109375" style="34" customWidth="1"/>
    <col min="12815" max="12815" width="20.7109375" style="34" customWidth="1"/>
    <col min="12816" max="12816" width="40.7109375" style="34" customWidth="1"/>
    <col min="12817" max="13056" width="9.140625" style="34"/>
    <col min="13057" max="13057" width="4.7109375" style="34" customWidth="1"/>
    <col min="13058" max="13058" width="16.28515625" style="34" customWidth="1"/>
    <col min="13059" max="13059" width="57.7109375" style="34" customWidth="1"/>
    <col min="13060" max="13060" width="8.28515625" style="34" customWidth="1"/>
    <col min="13061" max="13061" width="7.7109375" style="34" customWidth="1"/>
    <col min="13062" max="13063" width="9.5703125" style="34" customWidth="1"/>
    <col min="13064" max="13064" width="9.7109375" style="34" customWidth="1"/>
    <col min="13065" max="13065" width="18.7109375" style="34" customWidth="1"/>
    <col min="13066" max="13066" width="11.7109375" style="34" customWidth="1"/>
    <col min="13067" max="13067" width="18.7109375" style="34" customWidth="1"/>
    <col min="13068" max="13068" width="3.7109375" style="34" customWidth="1"/>
    <col min="13069" max="13069" width="5.7109375" style="34" customWidth="1"/>
    <col min="13070" max="13070" width="8.7109375" style="34" customWidth="1"/>
    <col min="13071" max="13071" width="20.7109375" style="34" customWidth="1"/>
    <col min="13072" max="13072" width="40.7109375" style="34" customWidth="1"/>
    <col min="13073" max="13312" width="9.140625" style="34"/>
    <col min="13313" max="13313" width="4.7109375" style="34" customWidth="1"/>
    <col min="13314" max="13314" width="16.28515625" style="34" customWidth="1"/>
    <col min="13315" max="13315" width="57.7109375" style="34" customWidth="1"/>
    <col min="13316" max="13316" width="8.28515625" style="34" customWidth="1"/>
    <col min="13317" max="13317" width="7.7109375" style="34" customWidth="1"/>
    <col min="13318" max="13319" width="9.5703125" style="34" customWidth="1"/>
    <col min="13320" max="13320" width="9.7109375" style="34" customWidth="1"/>
    <col min="13321" max="13321" width="18.7109375" style="34" customWidth="1"/>
    <col min="13322" max="13322" width="11.7109375" style="34" customWidth="1"/>
    <col min="13323" max="13323" width="18.7109375" style="34" customWidth="1"/>
    <col min="13324" max="13324" width="3.7109375" style="34" customWidth="1"/>
    <col min="13325" max="13325" width="5.7109375" style="34" customWidth="1"/>
    <col min="13326" max="13326" width="8.7109375" style="34" customWidth="1"/>
    <col min="13327" max="13327" width="20.7109375" style="34" customWidth="1"/>
    <col min="13328" max="13328" width="40.7109375" style="34" customWidth="1"/>
    <col min="13329" max="13568" width="9.140625" style="34"/>
    <col min="13569" max="13569" width="4.7109375" style="34" customWidth="1"/>
    <col min="13570" max="13570" width="16.28515625" style="34" customWidth="1"/>
    <col min="13571" max="13571" width="57.7109375" style="34" customWidth="1"/>
    <col min="13572" max="13572" width="8.28515625" style="34" customWidth="1"/>
    <col min="13573" max="13573" width="7.7109375" style="34" customWidth="1"/>
    <col min="13574" max="13575" width="9.5703125" style="34" customWidth="1"/>
    <col min="13576" max="13576" width="9.7109375" style="34" customWidth="1"/>
    <col min="13577" max="13577" width="18.7109375" style="34" customWidth="1"/>
    <col min="13578" max="13578" width="11.7109375" style="34" customWidth="1"/>
    <col min="13579" max="13579" width="18.7109375" style="34" customWidth="1"/>
    <col min="13580" max="13580" width="3.7109375" style="34" customWidth="1"/>
    <col min="13581" max="13581" width="5.7109375" style="34" customWidth="1"/>
    <col min="13582" max="13582" width="8.7109375" style="34" customWidth="1"/>
    <col min="13583" max="13583" width="20.7109375" style="34" customWidth="1"/>
    <col min="13584" max="13584" width="40.7109375" style="34" customWidth="1"/>
    <col min="13585" max="13824" width="9.140625" style="34"/>
    <col min="13825" max="13825" width="4.7109375" style="34" customWidth="1"/>
    <col min="13826" max="13826" width="16.28515625" style="34" customWidth="1"/>
    <col min="13827" max="13827" width="57.7109375" style="34" customWidth="1"/>
    <col min="13828" max="13828" width="8.28515625" style="34" customWidth="1"/>
    <col min="13829" max="13829" width="7.7109375" style="34" customWidth="1"/>
    <col min="13830" max="13831" width="9.5703125" style="34" customWidth="1"/>
    <col min="13832" max="13832" width="9.7109375" style="34" customWidth="1"/>
    <col min="13833" max="13833" width="18.7109375" style="34" customWidth="1"/>
    <col min="13834" max="13834" width="11.7109375" style="34" customWidth="1"/>
    <col min="13835" max="13835" width="18.7109375" style="34" customWidth="1"/>
    <col min="13836" max="13836" width="3.7109375" style="34" customWidth="1"/>
    <col min="13837" max="13837" width="5.7109375" style="34" customWidth="1"/>
    <col min="13838" max="13838" width="8.7109375" style="34" customWidth="1"/>
    <col min="13839" max="13839" width="20.7109375" style="34" customWidth="1"/>
    <col min="13840" max="13840" width="40.7109375" style="34" customWidth="1"/>
    <col min="13841" max="14080" width="9.140625" style="34"/>
    <col min="14081" max="14081" width="4.7109375" style="34" customWidth="1"/>
    <col min="14082" max="14082" width="16.28515625" style="34" customWidth="1"/>
    <col min="14083" max="14083" width="57.7109375" style="34" customWidth="1"/>
    <col min="14084" max="14084" width="8.28515625" style="34" customWidth="1"/>
    <col min="14085" max="14085" width="7.7109375" style="34" customWidth="1"/>
    <col min="14086" max="14087" width="9.5703125" style="34" customWidth="1"/>
    <col min="14088" max="14088" width="9.7109375" style="34" customWidth="1"/>
    <col min="14089" max="14089" width="18.7109375" style="34" customWidth="1"/>
    <col min="14090" max="14090" width="11.7109375" style="34" customWidth="1"/>
    <col min="14091" max="14091" width="18.7109375" style="34" customWidth="1"/>
    <col min="14092" max="14092" width="3.7109375" style="34" customWidth="1"/>
    <col min="14093" max="14093" width="5.7109375" style="34" customWidth="1"/>
    <col min="14094" max="14094" width="8.7109375" style="34" customWidth="1"/>
    <col min="14095" max="14095" width="20.7109375" style="34" customWidth="1"/>
    <col min="14096" max="14096" width="40.7109375" style="34" customWidth="1"/>
    <col min="14097" max="14336" width="9.140625" style="34"/>
    <col min="14337" max="14337" width="4.7109375" style="34" customWidth="1"/>
    <col min="14338" max="14338" width="16.28515625" style="34" customWidth="1"/>
    <col min="14339" max="14339" width="57.7109375" style="34" customWidth="1"/>
    <col min="14340" max="14340" width="8.28515625" style="34" customWidth="1"/>
    <col min="14341" max="14341" width="7.7109375" style="34" customWidth="1"/>
    <col min="14342" max="14343" width="9.5703125" style="34" customWidth="1"/>
    <col min="14344" max="14344" width="9.7109375" style="34" customWidth="1"/>
    <col min="14345" max="14345" width="18.7109375" style="34" customWidth="1"/>
    <col min="14346" max="14346" width="11.7109375" style="34" customWidth="1"/>
    <col min="14347" max="14347" width="18.7109375" style="34" customWidth="1"/>
    <col min="14348" max="14348" width="3.7109375" style="34" customWidth="1"/>
    <col min="14349" max="14349" width="5.7109375" style="34" customWidth="1"/>
    <col min="14350" max="14350" width="8.7109375" style="34" customWidth="1"/>
    <col min="14351" max="14351" width="20.7109375" style="34" customWidth="1"/>
    <col min="14352" max="14352" width="40.7109375" style="34" customWidth="1"/>
    <col min="14353" max="14592" width="9.140625" style="34"/>
    <col min="14593" max="14593" width="4.7109375" style="34" customWidth="1"/>
    <col min="14594" max="14594" width="16.28515625" style="34" customWidth="1"/>
    <col min="14595" max="14595" width="57.7109375" style="34" customWidth="1"/>
    <col min="14596" max="14596" width="8.28515625" style="34" customWidth="1"/>
    <col min="14597" max="14597" width="7.7109375" style="34" customWidth="1"/>
    <col min="14598" max="14599" width="9.5703125" style="34" customWidth="1"/>
    <col min="14600" max="14600" width="9.7109375" style="34" customWidth="1"/>
    <col min="14601" max="14601" width="18.7109375" style="34" customWidth="1"/>
    <col min="14602" max="14602" width="11.7109375" style="34" customWidth="1"/>
    <col min="14603" max="14603" width="18.7109375" style="34" customWidth="1"/>
    <col min="14604" max="14604" width="3.7109375" style="34" customWidth="1"/>
    <col min="14605" max="14605" width="5.7109375" style="34" customWidth="1"/>
    <col min="14606" max="14606" width="8.7109375" style="34" customWidth="1"/>
    <col min="14607" max="14607" width="20.7109375" style="34" customWidth="1"/>
    <col min="14608" max="14608" width="40.7109375" style="34" customWidth="1"/>
    <col min="14609" max="14848" width="9.140625" style="34"/>
    <col min="14849" max="14849" width="4.7109375" style="34" customWidth="1"/>
    <col min="14850" max="14850" width="16.28515625" style="34" customWidth="1"/>
    <col min="14851" max="14851" width="57.7109375" style="34" customWidth="1"/>
    <col min="14852" max="14852" width="8.28515625" style="34" customWidth="1"/>
    <col min="14853" max="14853" width="7.7109375" style="34" customWidth="1"/>
    <col min="14854" max="14855" width="9.5703125" style="34" customWidth="1"/>
    <col min="14856" max="14856" width="9.7109375" style="34" customWidth="1"/>
    <col min="14857" max="14857" width="18.7109375" style="34" customWidth="1"/>
    <col min="14858" max="14858" width="11.7109375" style="34" customWidth="1"/>
    <col min="14859" max="14859" width="18.7109375" style="34" customWidth="1"/>
    <col min="14860" max="14860" width="3.7109375" style="34" customWidth="1"/>
    <col min="14861" max="14861" width="5.7109375" style="34" customWidth="1"/>
    <col min="14862" max="14862" width="8.7109375" style="34" customWidth="1"/>
    <col min="14863" max="14863" width="20.7109375" style="34" customWidth="1"/>
    <col min="14864" max="14864" width="40.7109375" style="34" customWidth="1"/>
    <col min="14865" max="15104" width="9.140625" style="34"/>
    <col min="15105" max="15105" width="4.7109375" style="34" customWidth="1"/>
    <col min="15106" max="15106" width="16.28515625" style="34" customWidth="1"/>
    <col min="15107" max="15107" width="57.7109375" style="34" customWidth="1"/>
    <col min="15108" max="15108" width="8.28515625" style="34" customWidth="1"/>
    <col min="15109" max="15109" width="7.7109375" style="34" customWidth="1"/>
    <col min="15110" max="15111" width="9.5703125" style="34" customWidth="1"/>
    <col min="15112" max="15112" width="9.7109375" style="34" customWidth="1"/>
    <col min="15113" max="15113" width="18.7109375" style="34" customWidth="1"/>
    <col min="15114" max="15114" width="11.7109375" style="34" customWidth="1"/>
    <col min="15115" max="15115" width="18.7109375" style="34" customWidth="1"/>
    <col min="15116" max="15116" width="3.7109375" style="34" customWidth="1"/>
    <col min="15117" max="15117" width="5.7109375" style="34" customWidth="1"/>
    <col min="15118" max="15118" width="8.7109375" style="34" customWidth="1"/>
    <col min="15119" max="15119" width="20.7109375" style="34" customWidth="1"/>
    <col min="15120" max="15120" width="40.7109375" style="34" customWidth="1"/>
    <col min="15121" max="15360" width="9.140625" style="34"/>
    <col min="15361" max="15361" width="4.7109375" style="34" customWidth="1"/>
    <col min="15362" max="15362" width="16.28515625" style="34" customWidth="1"/>
    <col min="15363" max="15363" width="57.7109375" style="34" customWidth="1"/>
    <col min="15364" max="15364" width="8.28515625" style="34" customWidth="1"/>
    <col min="15365" max="15365" width="7.7109375" style="34" customWidth="1"/>
    <col min="15366" max="15367" width="9.5703125" style="34" customWidth="1"/>
    <col min="15368" max="15368" width="9.7109375" style="34" customWidth="1"/>
    <col min="15369" max="15369" width="18.7109375" style="34" customWidth="1"/>
    <col min="15370" max="15370" width="11.7109375" style="34" customWidth="1"/>
    <col min="15371" max="15371" width="18.7109375" style="34" customWidth="1"/>
    <col min="15372" max="15372" width="3.7109375" style="34" customWidth="1"/>
    <col min="15373" max="15373" width="5.7109375" style="34" customWidth="1"/>
    <col min="15374" max="15374" width="8.7109375" style="34" customWidth="1"/>
    <col min="15375" max="15375" width="20.7109375" style="34" customWidth="1"/>
    <col min="15376" max="15376" width="40.7109375" style="34" customWidth="1"/>
    <col min="15377" max="15616" width="9.140625" style="34"/>
    <col min="15617" max="15617" width="4.7109375" style="34" customWidth="1"/>
    <col min="15618" max="15618" width="16.28515625" style="34" customWidth="1"/>
    <col min="15619" max="15619" width="57.7109375" style="34" customWidth="1"/>
    <col min="15620" max="15620" width="8.28515625" style="34" customWidth="1"/>
    <col min="15621" max="15621" width="7.7109375" style="34" customWidth="1"/>
    <col min="15622" max="15623" width="9.5703125" style="34" customWidth="1"/>
    <col min="15624" max="15624" width="9.7109375" style="34" customWidth="1"/>
    <col min="15625" max="15625" width="18.7109375" style="34" customWidth="1"/>
    <col min="15626" max="15626" width="11.7109375" style="34" customWidth="1"/>
    <col min="15627" max="15627" width="18.7109375" style="34" customWidth="1"/>
    <col min="15628" max="15628" width="3.7109375" style="34" customWidth="1"/>
    <col min="15629" max="15629" width="5.7109375" style="34" customWidth="1"/>
    <col min="15630" max="15630" width="8.7109375" style="34" customWidth="1"/>
    <col min="15631" max="15631" width="20.7109375" style="34" customWidth="1"/>
    <col min="15632" max="15632" width="40.7109375" style="34" customWidth="1"/>
    <col min="15633" max="15872" width="9.140625" style="34"/>
    <col min="15873" max="15873" width="4.7109375" style="34" customWidth="1"/>
    <col min="15874" max="15874" width="16.28515625" style="34" customWidth="1"/>
    <col min="15875" max="15875" width="57.7109375" style="34" customWidth="1"/>
    <col min="15876" max="15876" width="8.28515625" style="34" customWidth="1"/>
    <col min="15877" max="15877" width="7.7109375" style="34" customWidth="1"/>
    <col min="15878" max="15879" width="9.5703125" style="34" customWidth="1"/>
    <col min="15880" max="15880" width="9.7109375" style="34" customWidth="1"/>
    <col min="15881" max="15881" width="18.7109375" style="34" customWidth="1"/>
    <col min="15882" max="15882" width="11.7109375" style="34" customWidth="1"/>
    <col min="15883" max="15883" width="18.7109375" style="34" customWidth="1"/>
    <col min="15884" max="15884" width="3.7109375" style="34" customWidth="1"/>
    <col min="15885" max="15885" width="5.7109375" style="34" customWidth="1"/>
    <col min="15886" max="15886" width="8.7109375" style="34" customWidth="1"/>
    <col min="15887" max="15887" width="20.7109375" style="34" customWidth="1"/>
    <col min="15888" max="15888" width="40.7109375" style="34" customWidth="1"/>
    <col min="15889" max="16128" width="9.140625" style="34"/>
    <col min="16129" max="16129" width="4.7109375" style="34" customWidth="1"/>
    <col min="16130" max="16130" width="16.28515625" style="34" customWidth="1"/>
    <col min="16131" max="16131" width="57.7109375" style="34" customWidth="1"/>
    <col min="16132" max="16132" width="8.28515625" style="34" customWidth="1"/>
    <col min="16133" max="16133" width="7.7109375" style="34" customWidth="1"/>
    <col min="16134" max="16135" width="9.5703125" style="34" customWidth="1"/>
    <col min="16136" max="16136" width="9.7109375" style="34" customWidth="1"/>
    <col min="16137" max="16137" width="18.7109375" style="34" customWidth="1"/>
    <col min="16138" max="16138" width="11.7109375" style="34" customWidth="1"/>
    <col min="16139" max="16139" width="18.7109375" style="34" customWidth="1"/>
    <col min="16140" max="16140" width="3.7109375" style="34" customWidth="1"/>
    <col min="16141" max="16141" width="5.7109375" style="34" customWidth="1"/>
    <col min="16142" max="16142" width="8.7109375" style="34" customWidth="1"/>
    <col min="16143" max="16143" width="20.7109375" style="34" customWidth="1"/>
    <col min="16144" max="16144" width="40.7109375" style="34" customWidth="1"/>
    <col min="16145" max="16384" width="9.140625" style="34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385</v>
      </c>
      <c r="D4" s="36" t="s">
        <v>140</v>
      </c>
      <c r="E4" s="35" t="s">
        <v>133</v>
      </c>
      <c r="I4" s="36" t="s">
        <v>141</v>
      </c>
      <c r="J4" s="35" t="s">
        <v>386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16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330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8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331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12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332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4" zoomScaleNormal="100" workbookViewId="0">
      <selection activeCell="H11" sqref="H11:H28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303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65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zoomScaleNormal="100" workbookViewId="0">
      <selection activeCell="H11" sqref="H11:H22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ROUND((SUM(I11:I23)+SUM(K11:K23))/2,0)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384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8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334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6.25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4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280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47">
        <v>3</v>
      </c>
      <c r="B21" s="48" t="s">
        <v>230</v>
      </c>
      <c r="C21" s="48" t="s">
        <v>231</v>
      </c>
      <c r="D21" s="48" t="s">
        <v>190</v>
      </c>
      <c r="E21" s="49">
        <v>8</v>
      </c>
      <c r="F21" s="50">
        <v>0</v>
      </c>
      <c r="G21" s="50">
        <f>ROUND(E21*F21,6)</f>
        <v>0</v>
      </c>
      <c r="H21" s="51"/>
      <c r="I21" s="51">
        <v>0</v>
      </c>
      <c r="J21" s="51"/>
      <c r="K21" s="51">
        <f>ROUND(E21*J21,2)</f>
        <v>0</v>
      </c>
      <c r="L21" s="48"/>
      <c r="M21" s="48" t="s">
        <v>170</v>
      </c>
      <c r="N21" s="48" t="s">
        <v>175</v>
      </c>
      <c r="O21" s="48" t="s">
        <v>316</v>
      </c>
      <c r="P21" s="48" t="s">
        <v>335</v>
      </c>
    </row>
    <row r="22" spans="1:16" x14ac:dyDescent="0.25">
      <c r="A22" s="38"/>
      <c r="B22" s="38" t="s">
        <v>38</v>
      </c>
      <c r="C22" s="38" t="s">
        <v>89</v>
      </c>
      <c r="D22" s="38"/>
      <c r="E22" s="38"/>
      <c r="F22" s="38"/>
      <c r="G22" s="46">
        <f>SUM(G21:G21)</f>
        <v>0</v>
      </c>
      <c r="H22" s="38"/>
      <c r="I22" s="38">
        <f>SUM(I21:I21)</f>
        <v>0</v>
      </c>
      <c r="J22" s="38"/>
      <c r="K22" s="38">
        <f>SUM(K21:K21)</f>
        <v>0</v>
      </c>
      <c r="L22" s="38"/>
      <c r="M22" s="38"/>
      <c r="N22" s="38"/>
      <c r="O22" s="38"/>
      <c r="P22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H11" sqref="H11:H27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317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5.7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51.7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45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J11" sqref="J11:J21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318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157</v>
      </c>
      <c r="C10" s="38" t="s">
        <v>193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6.5" customHeight="1" x14ac:dyDescent="0.25">
      <c r="A11" s="39">
        <v>1</v>
      </c>
      <c r="B11" s="40" t="s">
        <v>202</v>
      </c>
      <c r="C11" s="40" t="s">
        <v>203</v>
      </c>
      <c r="D11" s="40" t="s">
        <v>169</v>
      </c>
      <c r="E11" s="41">
        <v>2</v>
      </c>
      <c r="F11" s="42">
        <v>0</v>
      </c>
      <c r="G11" s="42">
        <f>ROUND(E11*F11,6)</f>
        <v>0</v>
      </c>
      <c r="H11" s="43"/>
      <c r="I11" s="43">
        <v>0</v>
      </c>
      <c r="J11" s="43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319</v>
      </c>
      <c r="P11" s="40" t="s">
        <v>320</v>
      </c>
    </row>
    <row r="12" spans="1:16" x14ac:dyDescent="0.25">
      <c r="A12" s="44"/>
      <c r="B12" s="45" t="s">
        <v>177</v>
      </c>
      <c r="C12" s="44" t="s">
        <v>321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322</v>
      </c>
      <c r="C13" s="38" t="s">
        <v>193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159</v>
      </c>
      <c r="C15" s="38" t="s">
        <v>258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51" customHeight="1" x14ac:dyDescent="0.25">
      <c r="A16" s="39">
        <v>2</v>
      </c>
      <c r="B16" s="40" t="s">
        <v>267</v>
      </c>
      <c r="C16" s="40" t="s">
        <v>268</v>
      </c>
      <c r="D16" s="40" t="s">
        <v>190</v>
      </c>
      <c r="E16" s="41">
        <v>15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313</v>
      </c>
      <c r="P16" s="40" t="s">
        <v>204</v>
      </c>
    </row>
    <row r="17" spans="1:16" ht="22.5" x14ac:dyDescent="0.25">
      <c r="A17" s="44"/>
      <c r="B17" s="45" t="s">
        <v>177</v>
      </c>
      <c r="C17" s="44" t="s">
        <v>323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315</v>
      </c>
      <c r="C18" s="38" t="s">
        <v>258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15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204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J11" sqref="J11:J23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324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157</v>
      </c>
      <c r="C10" s="38" t="s">
        <v>193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0.5" customHeight="1" x14ac:dyDescent="0.25">
      <c r="A11" s="39">
        <v>1</v>
      </c>
      <c r="B11" s="40" t="s">
        <v>202</v>
      </c>
      <c r="C11" s="40" t="s">
        <v>203</v>
      </c>
      <c r="D11" s="40" t="s">
        <v>169</v>
      </c>
      <c r="E11" s="41">
        <v>4</v>
      </c>
      <c r="F11" s="42">
        <v>0</v>
      </c>
      <c r="G11" s="42">
        <f>ROUND(E11*F11,6)</f>
        <v>0</v>
      </c>
      <c r="H11" s="43"/>
      <c r="I11" s="43">
        <v>0</v>
      </c>
      <c r="J11" s="43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319</v>
      </c>
      <c r="P11" s="40" t="s">
        <v>280</v>
      </c>
    </row>
    <row r="12" spans="1:16" x14ac:dyDescent="0.25">
      <c r="A12" s="44"/>
      <c r="B12" s="45" t="s">
        <v>177</v>
      </c>
      <c r="C12" s="44" t="s">
        <v>321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322</v>
      </c>
      <c r="C13" s="38" t="s">
        <v>193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159</v>
      </c>
      <c r="C15" s="38" t="s">
        <v>258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3.5" customHeight="1" x14ac:dyDescent="0.25">
      <c r="A16" s="39">
        <v>2</v>
      </c>
      <c r="B16" s="40" t="s">
        <v>267</v>
      </c>
      <c r="C16" s="40" t="s">
        <v>268</v>
      </c>
      <c r="D16" s="40" t="s">
        <v>190</v>
      </c>
      <c r="E16" s="41">
        <v>22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313</v>
      </c>
      <c r="P16" s="40" t="s">
        <v>325</v>
      </c>
    </row>
    <row r="17" spans="1:16" ht="22.5" x14ac:dyDescent="0.25">
      <c r="A17" s="44"/>
      <c r="B17" s="45" t="s">
        <v>177</v>
      </c>
      <c r="C17" s="44" t="s">
        <v>323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315</v>
      </c>
      <c r="C18" s="38" t="s">
        <v>258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22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325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J15" sqref="J15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326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157</v>
      </c>
      <c r="C10" s="38" t="s">
        <v>193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2.75" customHeight="1" x14ac:dyDescent="0.25">
      <c r="A11" s="39">
        <v>1</v>
      </c>
      <c r="B11" s="40" t="s">
        <v>202</v>
      </c>
      <c r="C11" s="40" t="s">
        <v>203</v>
      </c>
      <c r="D11" s="40" t="s">
        <v>169</v>
      </c>
      <c r="E11" s="41">
        <v>5</v>
      </c>
      <c r="F11" s="42">
        <v>0</v>
      </c>
      <c r="G11" s="42">
        <f>ROUND(E11*F11,6)</f>
        <v>0</v>
      </c>
      <c r="H11" s="43"/>
      <c r="I11" s="43">
        <v>0</v>
      </c>
      <c r="J11" s="43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319</v>
      </c>
      <c r="P11" s="40" t="s">
        <v>311</v>
      </c>
    </row>
    <row r="12" spans="1:16" x14ac:dyDescent="0.25">
      <c r="A12" s="44"/>
      <c r="B12" s="45" t="s">
        <v>177</v>
      </c>
      <c r="C12" s="44" t="s">
        <v>321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322</v>
      </c>
      <c r="C13" s="38" t="s">
        <v>193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159</v>
      </c>
      <c r="C15" s="38" t="s">
        <v>258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3.5" customHeight="1" x14ac:dyDescent="0.25">
      <c r="A16" s="39">
        <v>2</v>
      </c>
      <c r="B16" s="40" t="s">
        <v>267</v>
      </c>
      <c r="C16" s="40" t="s">
        <v>268</v>
      </c>
      <c r="D16" s="40" t="s">
        <v>190</v>
      </c>
      <c r="E16" s="41">
        <v>50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313</v>
      </c>
      <c r="P16" s="40" t="s">
        <v>327</v>
      </c>
    </row>
    <row r="17" spans="1:16" ht="22.5" x14ac:dyDescent="0.25">
      <c r="A17" s="44"/>
      <c r="B17" s="45" t="s">
        <v>177</v>
      </c>
      <c r="C17" s="44" t="s">
        <v>323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315</v>
      </c>
      <c r="C18" s="38" t="s">
        <v>258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50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327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5" zoomScaleNormal="100" workbookViewId="0">
      <selection activeCell="H11" sqref="H11:H38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ROUND((SUM(I11:I28)+SUM(K11:K28))/2,0)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328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34.5" customHeight="1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10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306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0.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5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311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159</v>
      </c>
      <c r="C20" s="38" t="s">
        <v>258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1.25" customHeight="1" x14ac:dyDescent="0.25">
      <c r="A21" s="39">
        <v>3</v>
      </c>
      <c r="B21" s="40" t="s">
        <v>267</v>
      </c>
      <c r="C21" s="40" t="s">
        <v>268</v>
      </c>
      <c r="D21" s="40" t="s">
        <v>190</v>
      </c>
      <c r="E21" s="41">
        <v>14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313</v>
      </c>
      <c r="P21" s="40" t="s">
        <v>314</v>
      </c>
    </row>
    <row r="22" spans="1:16" ht="33.75" x14ac:dyDescent="0.25">
      <c r="A22" s="44"/>
      <c r="B22" s="45" t="s">
        <v>177</v>
      </c>
      <c r="C22" s="44" t="s">
        <v>283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315</v>
      </c>
      <c r="C23" s="38" t="s">
        <v>258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  <row r="25" spans="1:16" x14ac:dyDescent="0.25">
      <c r="A25" s="38"/>
      <c r="B25" s="38" t="s">
        <v>39</v>
      </c>
      <c r="C25" s="38" t="s">
        <v>89</v>
      </c>
      <c r="D25" s="38"/>
      <c r="E25" s="38"/>
      <c r="F25" s="38"/>
      <c r="G25" s="38"/>
      <c r="H25" s="38"/>
      <c r="I25" s="38"/>
      <c r="J25" s="38"/>
      <c r="K25" s="38"/>
      <c r="L25" s="38"/>
      <c r="M25" s="38" t="s">
        <v>29</v>
      </c>
      <c r="N25" s="38"/>
      <c r="O25" s="38"/>
      <c r="P25" s="38"/>
    </row>
    <row r="26" spans="1:16" ht="39" customHeight="1" x14ac:dyDescent="0.25">
      <c r="A26" s="47">
        <v>4</v>
      </c>
      <c r="B26" s="48" t="s">
        <v>230</v>
      </c>
      <c r="C26" s="48" t="s">
        <v>231</v>
      </c>
      <c r="D26" s="48" t="s">
        <v>190</v>
      </c>
      <c r="E26" s="49">
        <v>14</v>
      </c>
      <c r="F26" s="50">
        <v>0</v>
      </c>
      <c r="G26" s="50">
        <f>ROUND(E26*F26,6)</f>
        <v>0</v>
      </c>
      <c r="H26" s="51"/>
      <c r="I26" s="51">
        <v>0</v>
      </c>
      <c r="J26" s="51"/>
      <c r="K26" s="51">
        <f>ROUND(E26*J26,2)</f>
        <v>0</v>
      </c>
      <c r="L26" s="48"/>
      <c r="M26" s="48" t="s">
        <v>170</v>
      </c>
      <c r="N26" s="48" t="s">
        <v>175</v>
      </c>
      <c r="O26" s="48" t="s">
        <v>316</v>
      </c>
      <c r="P26" s="48" t="s">
        <v>314</v>
      </c>
    </row>
    <row r="27" spans="1:16" x14ac:dyDescent="0.25">
      <c r="A27" s="38"/>
      <c r="B27" s="38" t="s">
        <v>38</v>
      </c>
      <c r="C27" s="38" t="s">
        <v>89</v>
      </c>
      <c r="D27" s="38"/>
      <c r="E27" s="38"/>
      <c r="F27" s="38"/>
      <c r="G27" s="46">
        <f>SUM(G26:G26)</f>
        <v>0</v>
      </c>
      <c r="H27" s="38"/>
      <c r="I27" s="38">
        <f>SUM(I26:I26)</f>
        <v>0</v>
      </c>
      <c r="J27" s="38"/>
      <c r="K27" s="38">
        <f>SUM(K26:K26)</f>
        <v>0</v>
      </c>
      <c r="L27" s="38"/>
      <c r="M27" s="38"/>
      <c r="N27" s="38"/>
      <c r="O27" s="38"/>
      <c r="P27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H11" sqref="H11:H23"/>
    </sheetView>
  </sheetViews>
  <sheetFormatPr defaultRowHeight="12.75" customHeight="1" x14ac:dyDescent="0.25"/>
  <cols>
    <col min="1" max="1" width="4.7109375" style="29" customWidth="1"/>
    <col min="2" max="2" width="16.28515625" style="29" customWidth="1"/>
    <col min="3" max="3" width="57.7109375" style="29" customWidth="1"/>
    <col min="4" max="4" width="8.28515625" style="29" customWidth="1"/>
    <col min="5" max="5" width="7.7109375" style="29" customWidth="1"/>
    <col min="6" max="7" width="9.5703125" style="29" customWidth="1"/>
    <col min="8" max="8" width="9.7109375" style="29" customWidth="1"/>
    <col min="9" max="9" width="18.7109375" style="29" customWidth="1"/>
    <col min="10" max="10" width="11.7109375" style="29" customWidth="1"/>
    <col min="11" max="11" width="18.7109375" style="29" customWidth="1"/>
    <col min="12" max="12" width="3.7109375" style="29" customWidth="1"/>
    <col min="13" max="13" width="5.7109375" style="29" customWidth="1"/>
    <col min="14" max="14" width="8.7109375" style="29" customWidth="1"/>
    <col min="15" max="15" width="20.7109375" style="29" customWidth="1"/>
    <col min="16" max="16" width="40.7109375" style="29" customWidth="1"/>
    <col min="17" max="256" width="9.140625" style="29"/>
    <col min="257" max="257" width="4.7109375" style="29" customWidth="1"/>
    <col min="258" max="258" width="16.28515625" style="29" customWidth="1"/>
    <col min="259" max="259" width="57.7109375" style="29" customWidth="1"/>
    <col min="260" max="260" width="8.28515625" style="29" customWidth="1"/>
    <col min="261" max="261" width="7.7109375" style="29" customWidth="1"/>
    <col min="262" max="263" width="9.5703125" style="29" customWidth="1"/>
    <col min="264" max="264" width="9.7109375" style="29" customWidth="1"/>
    <col min="265" max="265" width="18.7109375" style="29" customWidth="1"/>
    <col min="266" max="266" width="11.7109375" style="29" customWidth="1"/>
    <col min="267" max="267" width="18.7109375" style="29" customWidth="1"/>
    <col min="268" max="268" width="3.7109375" style="29" customWidth="1"/>
    <col min="269" max="269" width="5.7109375" style="29" customWidth="1"/>
    <col min="270" max="270" width="8.7109375" style="29" customWidth="1"/>
    <col min="271" max="271" width="20.7109375" style="29" customWidth="1"/>
    <col min="272" max="272" width="40.7109375" style="29" customWidth="1"/>
    <col min="273" max="512" width="9.140625" style="29"/>
    <col min="513" max="513" width="4.7109375" style="29" customWidth="1"/>
    <col min="514" max="514" width="16.28515625" style="29" customWidth="1"/>
    <col min="515" max="515" width="57.7109375" style="29" customWidth="1"/>
    <col min="516" max="516" width="8.28515625" style="29" customWidth="1"/>
    <col min="517" max="517" width="7.7109375" style="29" customWidth="1"/>
    <col min="518" max="519" width="9.5703125" style="29" customWidth="1"/>
    <col min="520" max="520" width="9.7109375" style="29" customWidth="1"/>
    <col min="521" max="521" width="18.7109375" style="29" customWidth="1"/>
    <col min="522" max="522" width="11.7109375" style="29" customWidth="1"/>
    <col min="523" max="523" width="18.7109375" style="29" customWidth="1"/>
    <col min="524" max="524" width="3.7109375" style="29" customWidth="1"/>
    <col min="525" max="525" width="5.7109375" style="29" customWidth="1"/>
    <col min="526" max="526" width="8.7109375" style="29" customWidth="1"/>
    <col min="527" max="527" width="20.7109375" style="29" customWidth="1"/>
    <col min="528" max="528" width="40.7109375" style="29" customWidth="1"/>
    <col min="529" max="768" width="9.140625" style="29"/>
    <col min="769" max="769" width="4.7109375" style="29" customWidth="1"/>
    <col min="770" max="770" width="16.28515625" style="29" customWidth="1"/>
    <col min="771" max="771" width="57.7109375" style="29" customWidth="1"/>
    <col min="772" max="772" width="8.28515625" style="29" customWidth="1"/>
    <col min="773" max="773" width="7.7109375" style="29" customWidth="1"/>
    <col min="774" max="775" width="9.5703125" style="29" customWidth="1"/>
    <col min="776" max="776" width="9.7109375" style="29" customWidth="1"/>
    <col min="777" max="777" width="18.7109375" style="29" customWidth="1"/>
    <col min="778" max="778" width="11.7109375" style="29" customWidth="1"/>
    <col min="779" max="779" width="18.7109375" style="29" customWidth="1"/>
    <col min="780" max="780" width="3.7109375" style="29" customWidth="1"/>
    <col min="781" max="781" width="5.7109375" style="29" customWidth="1"/>
    <col min="782" max="782" width="8.7109375" style="29" customWidth="1"/>
    <col min="783" max="783" width="20.7109375" style="29" customWidth="1"/>
    <col min="784" max="784" width="40.7109375" style="29" customWidth="1"/>
    <col min="785" max="1024" width="9.140625" style="29"/>
    <col min="1025" max="1025" width="4.7109375" style="29" customWidth="1"/>
    <col min="1026" max="1026" width="16.28515625" style="29" customWidth="1"/>
    <col min="1027" max="1027" width="57.7109375" style="29" customWidth="1"/>
    <col min="1028" max="1028" width="8.28515625" style="29" customWidth="1"/>
    <col min="1029" max="1029" width="7.7109375" style="29" customWidth="1"/>
    <col min="1030" max="1031" width="9.5703125" style="29" customWidth="1"/>
    <col min="1032" max="1032" width="9.7109375" style="29" customWidth="1"/>
    <col min="1033" max="1033" width="18.7109375" style="29" customWidth="1"/>
    <col min="1034" max="1034" width="11.7109375" style="29" customWidth="1"/>
    <col min="1035" max="1035" width="18.7109375" style="29" customWidth="1"/>
    <col min="1036" max="1036" width="3.7109375" style="29" customWidth="1"/>
    <col min="1037" max="1037" width="5.7109375" style="29" customWidth="1"/>
    <col min="1038" max="1038" width="8.7109375" style="29" customWidth="1"/>
    <col min="1039" max="1039" width="20.7109375" style="29" customWidth="1"/>
    <col min="1040" max="1040" width="40.7109375" style="29" customWidth="1"/>
    <col min="1041" max="1280" width="9.140625" style="29"/>
    <col min="1281" max="1281" width="4.7109375" style="29" customWidth="1"/>
    <col min="1282" max="1282" width="16.28515625" style="29" customWidth="1"/>
    <col min="1283" max="1283" width="57.7109375" style="29" customWidth="1"/>
    <col min="1284" max="1284" width="8.28515625" style="29" customWidth="1"/>
    <col min="1285" max="1285" width="7.7109375" style="29" customWidth="1"/>
    <col min="1286" max="1287" width="9.5703125" style="29" customWidth="1"/>
    <col min="1288" max="1288" width="9.7109375" style="29" customWidth="1"/>
    <col min="1289" max="1289" width="18.7109375" style="29" customWidth="1"/>
    <col min="1290" max="1290" width="11.7109375" style="29" customWidth="1"/>
    <col min="1291" max="1291" width="18.7109375" style="29" customWidth="1"/>
    <col min="1292" max="1292" width="3.7109375" style="29" customWidth="1"/>
    <col min="1293" max="1293" width="5.7109375" style="29" customWidth="1"/>
    <col min="1294" max="1294" width="8.7109375" style="29" customWidth="1"/>
    <col min="1295" max="1295" width="20.7109375" style="29" customWidth="1"/>
    <col min="1296" max="1296" width="40.7109375" style="29" customWidth="1"/>
    <col min="1297" max="1536" width="9.140625" style="29"/>
    <col min="1537" max="1537" width="4.7109375" style="29" customWidth="1"/>
    <col min="1538" max="1538" width="16.28515625" style="29" customWidth="1"/>
    <col min="1539" max="1539" width="57.7109375" style="29" customWidth="1"/>
    <col min="1540" max="1540" width="8.28515625" style="29" customWidth="1"/>
    <col min="1541" max="1541" width="7.7109375" style="29" customWidth="1"/>
    <col min="1542" max="1543" width="9.5703125" style="29" customWidth="1"/>
    <col min="1544" max="1544" width="9.7109375" style="29" customWidth="1"/>
    <col min="1545" max="1545" width="18.7109375" style="29" customWidth="1"/>
    <col min="1546" max="1546" width="11.7109375" style="29" customWidth="1"/>
    <col min="1547" max="1547" width="18.7109375" style="29" customWidth="1"/>
    <col min="1548" max="1548" width="3.7109375" style="29" customWidth="1"/>
    <col min="1549" max="1549" width="5.7109375" style="29" customWidth="1"/>
    <col min="1550" max="1550" width="8.7109375" style="29" customWidth="1"/>
    <col min="1551" max="1551" width="20.7109375" style="29" customWidth="1"/>
    <col min="1552" max="1552" width="40.7109375" style="29" customWidth="1"/>
    <col min="1553" max="1792" width="9.140625" style="29"/>
    <col min="1793" max="1793" width="4.7109375" style="29" customWidth="1"/>
    <col min="1794" max="1794" width="16.28515625" style="29" customWidth="1"/>
    <col min="1795" max="1795" width="57.7109375" style="29" customWidth="1"/>
    <col min="1796" max="1796" width="8.28515625" style="29" customWidth="1"/>
    <col min="1797" max="1797" width="7.7109375" style="29" customWidth="1"/>
    <col min="1798" max="1799" width="9.5703125" style="29" customWidth="1"/>
    <col min="1800" max="1800" width="9.7109375" style="29" customWidth="1"/>
    <col min="1801" max="1801" width="18.7109375" style="29" customWidth="1"/>
    <col min="1802" max="1802" width="11.7109375" style="29" customWidth="1"/>
    <col min="1803" max="1803" width="18.7109375" style="29" customWidth="1"/>
    <col min="1804" max="1804" width="3.7109375" style="29" customWidth="1"/>
    <col min="1805" max="1805" width="5.7109375" style="29" customWidth="1"/>
    <col min="1806" max="1806" width="8.7109375" style="29" customWidth="1"/>
    <col min="1807" max="1807" width="20.7109375" style="29" customWidth="1"/>
    <col min="1808" max="1808" width="40.7109375" style="29" customWidth="1"/>
    <col min="1809" max="2048" width="9.140625" style="29"/>
    <col min="2049" max="2049" width="4.7109375" style="29" customWidth="1"/>
    <col min="2050" max="2050" width="16.28515625" style="29" customWidth="1"/>
    <col min="2051" max="2051" width="57.7109375" style="29" customWidth="1"/>
    <col min="2052" max="2052" width="8.28515625" style="29" customWidth="1"/>
    <col min="2053" max="2053" width="7.7109375" style="29" customWidth="1"/>
    <col min="2054" max="2055" width="9.5703125" style="29" customWidth="1"/>
    <col min="2056" max="2056" width="9.7109375" style="29" customWidth="1"/>
    <col min="2057" max="2057" width="18.7109375" style="29" customWidth="1"/>
    <col min="2058" max="2058" width="11.7109375" style="29" customWidth="1"/>
    <col min="2059" max="2059" width="18.7109375" style="29" customWidth="1"/>
    <col min="2060" max="2060" width="3.7109375" style="29" customWidth="1"/>
    <col min="2061" max="2061" width="5.7109375" style="29" customWidth="1"/>
    <col min="2062" max="2062" width="8.7109375" style="29" customWidth="1"/>
    <col min="2063" max="2063" width="20.7109375" style="29" customWidth="1"/>
    <col min="2064" max="2064" width="40.7109375" style="29" customWidth="1"/>
    <col min="2065" max="2304" width="9.140625" style="29"/>
    <col min="2305" max="2305" width="4.7109375" style="29" customWidth="1"/>
    <col min="2306" max="2306" width="16.28515625" style="29" customWidth="1"/>
    <col min="2307" max="2307" width="57.7109375" style="29" customWidth="1"/>
    <col min="2308" max="2308" width="8.28515625" style="29" customWidth="1"/>
    <col min="2309" max="2309" width="7.7109375" style="29" customWidth="1"/>
    <col min="2310" max="2311" width="9.5703125" style="29" customWidth="1"/>
    <col min="2312" max="2312" width="9.7109375" style="29" customWidth="1"/>
    <col min="2313" max="2313" width="18.7109375" style="29" customWidth="1"/>
    <col min="2314" max="2314" width="11.7109375" style="29" customWidth="1"/>
    <col min="2315" max="2315" width="18.7109375" style="29" customWidth="1"/>
    <col min="2316" max="2316" width="3.7109375" style="29" customWidth="1"/>
    <col min="2317" max="2317" width="5.7109375" style="29" customWidth="1"/>
    <col min="2318" max="2318" width="8.7109375" style="29" customWidth="1"/>
    <col min="2319" max="2319" width="20.7109375" style="29" customWidth="1"/>
    <col min="2320" max="2320" width="40.7109375" style="29" customWidth="1"/>
    <col min="2321" max="2560" width="9.140625" style="29"/>
    <col min="2561" max="2561" width="4.7109375" style="29" customWidth="1"/>
    <col min="2562" max="2562" width="16.28515625" style="29" customWidth="1"/>
    <col min="2563" max="2563" width="57.7109375" style="29" customWidth="1"/>
    <col min="2564" max="2564" width="8.28515625" style="29" customWidth="1"/>
    <col min="2565" max="2565" width="7.7109375" style="29" customWidth="1"/>
    <col min="2566" max="2567" width="9.5703125" style="29" customWidth="1"/>
    <col min="2568" max="2568" width="9.7109375" style="29" customWidth="1"/>
    <col min="2569" max="2569" width="18.7109375" style="29" customWidth="1"/>
    <col min="2570" max="2570" width="11.7109375" style="29" customWidth="1"/>
    <col min="2571" max="2571" width="18.7109375" style="29" customWidth="1"/>
    <col min="2572" max="2572" width="3.7109375" style="29" customWidth="1"/>
    <col min="2573" max="2573" width="5.7109375" style="29" customWidth="1"/>
    <col min="2574" max="2574" width="8.7109375" style="29" customWidth="1"/>
    <col min="2575" max="2575" width="20.7109375" style="29" customWidth="1"/>
    <col min="2576" max="2576" width="40.7109375" style="29" customWidth="1"/>
    <col min="2577" max="2816" width="9.140625" style="29"/>
    <col min="2817" max="2817" width="4.7109375" style="29" customWidth="1"/>
    <col min="2818" max="2818" width="16.28515625" style="29" customWidth="1"/>
    <col min="2819" max="2819" width="57.7109375" style="29" customWidth="1"/>
    <col min="2820" max="2820" width="8.28515625" style="29" customWidth="1"/>
    <col min="2821" max="2821" width="7.7109375" style="29" customWidth="1"/>
    <col min="2822" max="2823" width="9.5703125" style="29" customWidth="1"/>
    <col min="2824" max="2824" width="9.7109375" style="29" customWidth="1"/>
    <col min="2825" max="2825" width="18.7109375" style="29" customWidth="1"/>
    <col min="2826" max="2826" width="11.7109375" style="29" customWidth="1"/>
    <col min="2827" max="2827" width="18.7109375" style="29" customWidth="1"/>
    <col min="2828" max="2828" width="3.7109375" style="29" customWidth="1"/>
    <col min="2829" max="2829" width="5.7109375" style="29" customWidth="1"/>
    <col min="2830" max="2830" width="8.7109375" style="29" customWidth="1"/>
    <col min="2831" max="2831" width="20.7109375" style="29" customWidth="1"/>
    <col min="2832" max="2832" width="40.7109375" style="29" customWidth="1"/>
    <col min="2833" max="3072" width="9.140625" style="29"/>
    <col min="3073" max="3073" width="4.7109375" style="29" customWidth="1"/>
    <col min="3074" max="3074" width="16.28515625" style="29" customWidth="1"/>
    <col min="3075" max="3075" width="57.7109375" style="29" customWidth="1"/>
    <col min="3076" max="3076" width="8.28515625" style="29" customWidth="1"/>
    <col min="3077" max="3077" width="7.7109375" style="29" customWidth="1"/>
    <col min="3078" max="3079" width="9.5703125" style="29" customWidth="1"/>
    <col min="3080" max="3080" width="9.7109375" style="29" customWidth="1"/>
    <col min="3081" max="3081" width="18.7109375" style="29" customWidth="1"/>
    <col min="3082" max="3082" width="11.7109375" style="29" customWidth="1"/>
    <col min="3083" max="3083" width="18.7109375" style="29" customWidth="1"/>
    <col min="3084" max="3084" width="3.7109375" style="29" customWidth="1"/>
    <col min="3085" max="3085" width="5.7109375" style="29" customWidth="1"/>
    <col min="3086" max="3086" width="8.7109375" style="29" customWidth="1"/>
    <col min="3087" max="3087" width="20.7109375" style="29" customWidth="1"/>
    <col min="3088" max="3088" width="40.7109375" style="29" customWidth="1"/>
    <col min="3089" max="3328" width="9.140625" style="29"/>
    <col min="3329" max="3329" width="4.7109375" style="29" customWidth="1"/>
    <col min="3330" max="3330" width="16.28515625" style="29" customWidth="1"/>
    <col min="3331" max="3331" width="57.7109375" style="29" customWidth="1"/>
    <col min="3332" max="3332" width="8.28515625" style="29" customWidth="1"/>
    <col min="3333" max="3333" width="7.7109375" style="29" customWidth="1"/>
    <col min="3334" max="3335" width="9.5703125" style="29" customWidth="1"/>
    <col min="3336" max="3336" width="9.7109375" style="29" customWidth="1"/>
    <col min="3337" max="3337" width="18.7109375" style="29" customWidth="1"/>
    <col min="3338" max="3338" width="11.7109375" style="29" customWidth="1"/>
    <col min="3339" max="3339" width="18.7109375" style="29" customWidth="1"/>
    <col min="3340" max="3340" width="3.7109375" style="29" customWidth="1"/>
    <col min="3341" max="3341" width="5.7109375" style="29" customWidth="1"/>
    <col min="3342" max="3342" width="8.7109375" style="29" customWidth="1"/>
    <col min="3343" max="3343" width="20.7109375" style="29" customWidth="1"/>
    <col min="3344" max="3344" width="40.7109375" style="29" customWidth="1"/>
    <col min="3345" max="3584" width="9.140625" style="29"/>
    <col min="3585" max="3585" width="4.7109375" style="29" customWidth="1"/>
    <col min="3586" max="3586" width="16.28515625" style="29" customWidth="1"/>
    <col min="3587" max="3587" width="57.7109375" style="29" customWidth="1"/>
    <col min="3588" max="3588" width="8.28515625" style="29" customWidth="1"/>
    <col min="3589" max="3589" width="7.7109375" style="29" customWidth="1"/>
    <col min="3590" max="3591" width="9.5703125" style="29" customWidth="1"/>
    <col min="3592" max="3592" width="9.7109375" style="29" customWidth="1"/>
    <col min="3593" max="3593" width="18.7109375" style="29" customWidth="1"/>
    <col min="3594" max="3594" width="11.7109375" style="29" customWidth="1"/>
    <col min="3595" max="3595" width="18.7109375" style="29" customWidth="1"/>
    <col min="3596" max="3596" width="3.7109375" style="29" customWidth="1"/>
    <col min="3597" max="3597" width="5.7109375" style="29" customWidth="1"/>
    <col min="3598" max="3598" width="8.7109375" style="29" customWidth="1"/>
    <col min="3599" max="3599" width="20.7109375" style="29" customWidth="1"/>
    <col min="3600" max="3600" width="40.7109375" style="29" customWidth="1"/>
    <col min="3601" max="3840" width="9.140625" style="29"/>
    <col min="3841" max="3841" width="4.7109375" style="29" customWidth="1"/>
    <col min="3842" max="3842" width="16.28515625" style="29" customWidth="1"/>
    <col min="3843" max="3843" width="57.7109375" style="29" customWidth="1"/>
    <col min="3844" max="3844" width="8.28515625" style="29" customWidth="1"/>
    <col min="3845" max="3845" width="7.7109375" style="29" customWidth="1"/>
    <col min="3846" max="3847" width="9.5703125" style="29" customWidth="1"/>
    <col min="3848" max="3848" width="9.7109375" style="29" customWidth="1"/>
    <col min="3849" max="3849" width="18.7109375" style="29" customWidth="1"/>
    <col min="3850" max="3850" width="11.7109375" style="29" customWidth="1"/>
    <col min="3851" max="3851" width="18.7109375" style="29" customWidth="1"/>
    <col min="3852" max="3852" width="3.7109375" style="29" customWidth="1"/>
    <col min="3853" max="3853" width="5.7109375" style="29" customWidth="1"/>
    <col min="3854" max="3854" width="8.7109375" style="29" customWidth="1"/>
    <col min="3855" max="3855" width="20.7109375" style="29" customWidth="1"/>
    <col min="3856" max="3856" width="40.7109375" style="29" customWidth="1"/>
    <col min="3857" max="4096" width="9.140625" style="29"/>
    <col min="4097" max="4097" width="4.7109375" style="29" customWidth="1"/>
    <col min="4098" max="4098" width="16.28515625" style="29" customWidth="1"/>
    <col min="4099" max="4099" width="57.7109375" style="29" customWidth="1"/>
    <col min="4100" max="4100" width="8.28515625" style="29" customWidth="1"/>
    <col min="4101" max="4101" width="7.7109375" style="29" customWidth="1"/>
    <col min="4102" max="4103" width="9.5703125" style="29" customWidth="1"/>
    <col min="4104" max="4104" width="9.7109375" style="29" customWidth="1"/>
    <col min="4105" max="4105" width="18.7109375" style="29" customWidth="1"/>
    <col min="4106" max="4106" width="11.7109375" style="29" customWidth="1"/>
    <col min="4107" max="4107" width="18.7109375" style="29" customWidth="1"/>
    <col min="4108" max="4108" width="3.7109375" style="29" customWidth="1"/>
    <col min="4109" max="4109" width="5.7109375" style="29" customWidth="1"/>
    <col min="4110" max="4110" width="8.7109375" style="29" customWidth="1"/>
    <col min="4111" max="4111" width="20.7109375" style="29" customWidth="1"/>
    <col min="4112" max="4112" width="40.7109375" style="29" customWidth="1"/>
    <col min="4113" max="4352" width="9.140625" style="29"/>
    <col min="4353" max="4353" width="4.7109375" style="29" customWidth="1"/>
    <col min="4354" max="4354" width="16.28515625" style="29" customWidth="1"/>
    <col min="4355" max="4355" width="57.7109375" style="29" customWidth="1"/>
    <col min="4356" max="4356" width="8.28515625" style="29" customWidth="1"/>
    <col min="4357" max="4357" width="7.7109375" style="29" customWidth="1"/>
    <col min="4358" max="4359" width="9.5703125" style="29" customWidth="1"/>
    <col min="4360" max="4360" width="9.7109375" style="29" customWidth="1"/>
    <col min="4361" max="4361" width="18.7109375" style="29" customWidth="1"/>
    <col min="4362" max="4362" width="11.7109375" style="29" customWidth="1"/>
    <col min="4363" max="4363" width="18.7109375" style="29" customWidth="1"/>
    <col min="4364" max="4364" width="3.7109375" style="29" customWidth="1"/>
    <col min="4365" max="4365" width="5.7109375" style="29" customWidth="1"/>
    <col min="4366" max="4366" width="8.7109375" style="29" customWidth="1"/>
    <col min="4367" max="4367" width="20.7109375" style="29" customWidth="1"/>
    <col min="4368" max="4368" width="40.7109375" style="29" customWidth="1"/>
    <col min="4369" max="4608" width="9.140625" style="29"/>
    <col min="4609" max="4609" width="4.7109375" style="29" customWidth="1"/>
    <col min="4610" max="4610" width="16.28515625" style="29" customWidth="1"/>
    <col min="4611" max="4611" width="57.7109375" style="29" customWidth="1"/>
    <col min="4612" max="4612" width="8.28515625" style="29" customWidth="1"/>
    <col min="4613" max="4613" width="7.7109375" style="29" customWidth="1"/>
    <col min="4614" max="4615" width="9.5703125" style="29" customWidth="1"/>
    <col min="4616" max="4616" width="9.7109375" style="29" customWidth="1"/>
    <col min="4617" max="4617" width="18.7109375" style="29" customWidth="1"/>
    <col min="4618" max="4618" width="11.7109375" style="29" customWidth="1"/>
    <col min="4619" max="4619" width="18.7109375" style="29" customWidth="1"/>
    <col min="4620" max="4620" width="3.7109375" style="29" customWidth="1"/>
    <col min="4621" max="4621" width="5.7109375" style="29" customWidth="1"/>
    <col min="4622" max="4622" width="8.7109375" style="29" customWidth="1"/>
    <col min="4623" max="4623" width="20.7109375" style="29" customWidth="1"/>
    <col min="4624" max="4624" width="40.7109375" style="29" customWidth="1"/>
    <col min="4625" max="4864" width="9.140625" style="29"/>
    <col min="4865" max="4865" width="4.7109375" style="29" customWidth="1"/>
    <col min="4866" max="4866" width="16.28515625" style="29" customWidth="1"/>
    <col min="4867" max="4867" width="57.7109375" style="29" customWidth="1"/>
    <col min="4868" max="4868" width="8.28515625" style="29" customWidth="1"/>
    <col min="4869" max="4869" width="7.7109375" style="29" customWidth="1"/>
    <col min="4870" max="4871" width="9.5703125" style="29" customWidth="1"/>
    <col min="4872" max="4872" width="9.7109375" style="29" customWidth="1"/>
    <col min="4873" max="4873" width="18.7109375" style="29" customWidth="1"/>
    <col min="4874" max="4874" width="11.7109375" style="29" customWidth="1"/>
    <col min="4875" max="4875" width="18.7109375" style="29" customWidth="1"/>
    <col min="4876" max="4876" width="3.7109375" style="29" customWidth="1"/>
    <col min="4877" max="4877" width="5.7109375" style="29" customWidth="1"/>
    <col min="4878" max="4878" width="8.7109375" style="29" customWidth="1"/>
    <col min="4879" max="4879" width="20.7109375" style="29" customWidth="1"/>
    <col min="4880" max="4880" width="40.7109375" style="29" customWidth="1"/>
    <col min="4881" max="5120" width="9.140625" style="29"/>
    <col min="5121" max="5121" width="4.7109375" style="29" customWidth="1"/>
    <col min="5122" max="5122" width="16.28515625" style="29" customWidth="1"/>
    <col min="5123" max="5123" width="57.7109375" style="29" customWidth="1"/>
    <col min="5124" max="5124" width="8.28515625" style="29" customWidth="1"/>
    <col min="5125" max="5125" width="7.7109375" style="29" customWidth="1"/>
    <col min="5126" max="5127" width="9.5703125" style="29" customWidth="1"/>
    <col min="5128" max="5128" width="9.7109375" style="29" customWidth="1"/>
    <col min="5129" max="5129" width="18.7109375" style="29" customWidth="1"/>
    <col min="5130" max="5130" width="11.7109375" style="29" customWidth="1"/>
    <col min="5131" max="5131" width="18.7109375" style="29" customWidth="1"/>
    <col min="5132" max="5132" width="3.7109375" style="29" customWidth="1"/>
    <col min="5133" max="5133" width="5.7109375" style="29" customWidth="1"/>
    <col min="5134" max="5134" width="8.7109375" style="29" customWidth="1"/>
    <col min="5135" max="5135" width="20.7109375" style="29" customWidth="1"/>
    <col min="5136" max="5136" width="40.7109375" style="29" customWidth="1"/>
    <col min="5137" max="5376" width="9.140625" style="29"/>
    <col min="5377" max="5377" width="4.7109375" style="29" customWidth="1"/>
    <col min="5378" max="5378" width="16.28515625" style="29" customWidth="1"/>
    <col min="5379" max="5379" width="57.7109375" style="29" customWidth="1"/>
    <col min="5380" max="5380" width="8.28515625" style="29" customWidth="1"/>
    <col min="5381" max="5381" width="7.7109375" style="29" customWidth="1"/>
    <col min="5382" max="5383" width="9.5703125" style="29" customWidth="1"/>
    <col min="5384" max="5384" width="9.7109375" style="29" customWidth="1"/>
    <col min="5385" max="5385" width="18.7109375" style="29" customWidth="1"/>
    <col min="5386" max="5386" width="11.7109375" style="29" customWidth="1"/>
    <col min="5387" max="5387" width="18.7109375" style="29" customWidth="1"/>
    <col min="5388" max="5388" width="3.7109375" style="29" customWidth="1"/>
    <col min="5389" max="5389" width="5.7109375" style="29" customWidth="1"/>
    <col min="5390" max="5390" width="8.7109375" style="29" customWidth="1"/>
    <col min="5391" max="5391" width="20.7109375" style="29" customWidth="1"/>
    <col min="5392" max="5392" width="40.7109375" style="29" customWidth="1"/>
    <col min="5393" max="5632" width="9.140625" style="29"/>
    <col min="5633" max="5633" width="4.7109375" style="29" customWidth="1"/>
    <col min="5634" max="5634" width="16.28515625" style="29" customWidth="1"/>
    <col min="5635" max="5635" width="57.7109375" style="29" customWidth="1"/>
    <col min="5636" max="5636" width="8.28515625" style="29" customWidth="1"/>
    <col min="5637" max="5637" width="7.7109375" style="29" customWidth="1"/>
    <col min="5638" max="5639" width="9.5703125" style="29" customWidth="1"/>
    <col min="5640" max="5640" width="9.7109375" style="29" customWidth="1"/>
    <col min="5641" max="5641" width="18.7109375" style="29" customWidth="1"/>
    <col min="5642" max="5642" width="11.7109375" style="29" customWidth="1"/>
    <col min="5643" max="5643" width="18.7109375" style="29" customWidth="1"/>
    <col min="5644" max="5644" width="3.7109375" style="29" customWidth="1"/>
    <col min="5645" max="5645" width="5.7109375" style="29" customWidth="1"/>
    <col min="5646" max="5646" width="8.7109375" style="29" customWidth="1"/>
    <col min="5647" max="5647" width="20.7109375" style="29" customWidth="1"/>
    <col min="5648" max="5648" width="40.7109375" style="29" customWidth="1"/>
    <col min="5649" max="5888" width="9.140625" style="29"/>
    <col min="5889" max="5889" width="4.7109375" style="29" customWidth="1"/>
    <col min="5890" max="5890" width="16.28515625" style="29" customWidth="1"/>
    <col min="5891" max="5891" width="57.7109375" style="29" customWidth="1"/>
    <col min="5892" max="5892" width="8.28515625" style="29" customWidth="1"/>
    <col min="5893" max="5893" width="7.7109375" style="29" customWidth="1"/>
    <col min="5894" max="5895" width="9.5703125" style="29" customWidth="1"/>
    <col min="5896" max="5896" width="9.7109375" style="29" customWidth="1"/>
    <col min="5897" max="5897" width="18.7109375" style="29" customWidth="1"/>
    <col min="5898" max="5898" width="11.7109375" style="29" customWidth="1"/>
    <col min="5899" max="5899" width="18.7109375" style="29" customWidth="1"/>
    <col min="5900" max="5900" width="3.7109375" style="29" customWidth="1"/>
    <col min="5901" max="5901" width="5.7109375" style="29" customWidth="1"/>
    <col min="5902" max="5902" width="8.7109375" style="29" customWidth="1"/>
    <col min="5903" max="5903" width="20.7109375" style="29" customWidth="1"/>
    <col min="5904" max="5904" width="40.7109375" style="29" customWidth="1"/>
    <col min="5905" max="6144" width="9.140625" style="29"/>
    <col min="6145" max="6145" width="4.7109375" style="29" customWidth="1"/>
    <col min="6146" max="6146" width="16.28515625" style="29" customWidth="1"/>
    <col min="6147" max="6147" width="57.7109375" style="29" customWidth="1"/>
    <col min="6148" max="6148" width="8.28515625" style="29" customWidth="1"/>
    <col min="6149" max="6149" width="7.7109375" style="29" customWidth="1"/>
    <col min="6150" max="6151" width="9.5703125" style="29" customWidth="1"/>
    <col min="6152" max="6152" width="9.7109375" style="29" customWidth="1"/>
    <col min="6153" max="6153" width="18.7109375" style="29" customWidth="1"/>
    <col min="6154" max="6154" width="11.7109375" style="29" customWidth="1"/>
    <col min="6155" max="6155" width="18.7109375" style="29" customWidth="1"/>
    <col min="6156" max="6156" width="3.7109375" style="29" customWidth="1"/>
    <col min="6157" max="6157" width="5.7109375" style="29" customWidth="1"/>
    <col min="6158" max="6158" width="8.7109375" style="29" customWidth="1"/>
    <col min="6159" max="6159" width="20.7109375" style="29" customWidth="1"/>
    <col min="6160" max="6160" width="40.7109375" style="29" customWidth="1"/>
    <col min="6161" max="6400" width="9.140625" style="29"/>
    <col min="6401" max="6401" width="4.7109375" style="29" customWidth="1"/>
    <col min="6402" max="6402" width="16.28515625" style="29" customWidth="1"/>
    <col min="6403" max="6403" width="57.7109375" style="29" customWidth="1"/>
    <col min="6404" max="6404" width="8.28515625" style="29" customWidth="1"/>
    <col min="6405" max="6405" width="7.7109375" style="29" customWidth="1"/>
    <col min="6406" max="6407" width="9.5703125" style="29" customWidth="1"/>
    <col min="6408" max="6408" width="9.7109375" style="29" customWidth="1"/>
    <col min="6409" max="6409" width="18.7109375" style="29" customWidth="1"/>
    <col min="6410" max="6410" width="11.7109375" style="29" customWidth="1"/>
    <col min="6411" max="6411" width="18.7109375" style="29" customWidth="1"/>
    <col min="6412" max="6412" width="3.7109375" style="29" customWidth="1"/>
    <col min="6413" max="6413" width="5.7109375" style="29" customWidth="1"/>
    <col min="6414" max="6414" width="8.7109375" style="29" customWidth="1"/>
    <col min="6415" max="6415" width="20.7109375" style="29" customWidth="1"/>
    <col min="6416" max="6416" width="40.7109375" style="29" customWidth="1"/>
    <col min="6417" max="6656" width="9.140625" style="29"/>
    <col min="6657" max="6657" width="4.7109375" style="29" customWidth="1"/>
    <col min="6658" max="6658" width="16.28515625" style="29" customWidth="1"/>
    <col min="6659" max="6659" width="57.7109375" style="29" customWidth="1"/>
    <col min="6660" max="6660" width="8.28515625" style="29" customWidth="1"/>
    <col min="6661" max="6661" width="7.7109375" style="29" customWidth="1"/>
    <col min="6662" max="6663" width="9.5703125" style="29" customWidth="1"/>
    <col min="6664" max="6664" width="9.7109375" style="29" customWidth="1"/>
    <col min="6665" max="6665" width="18.7109375" style="29" customWidth="1"/>
    <col min="6666" max="6666" width="11.7109375" style="29" customWidth="1"/>
    <col min="6667" max="6667" width="18.7109375" style="29" customWidth="1"/>
    <col min="6668" max="6668" width="3.7109375" style="29" customWidth="1"/>
    <col min="6669" max="6669" width="5.7109375" style="29" customWidth="1"/>
    <col min="6670" max="6670" width="8.7109375" style="29" customWidth="1"/>
    <col min="6671" max="6671" width="20.7109375" style="29" customWidth="1"/>
    <col min="6672" max="6672" width="40.7109375" style="29" customWidth="1"/>
    <col min="6673" max="6912" width="9.140625" style="29"/>
    <col min="6913" max="6913" width="4.7109375" style="29" customWidth="1"/>
    <col min="6914" max="6914" width="16.28515625" style="29" customWidth="1"/>
    <col min="6915" max="6915" width="57.7109375" style="29" customWidth="1"/>
    <col min="6916" max="6916" width="8.28515625" style="29" customWidth="1"/>
    <col min="6917" max="6917" width="7.7109375" style="29" customWidth="1"/>
    <col min="6918" max="6919" width="9.5703125" style="29" customWidth="1"/>
    <col min="6920" max="6920" width="9.7109375" style="29" customWidth="1"/>
    <col min="6921" max="6921" width="18.7109375" style="29" customWidth="1"/>
    <col min="6922" max="6922" width="11.7109375" style="29" customWidth="1"/>
    <col min="6923" max="6923" width="18.7109375" style="29" customWidth="1"/>
    <col min="6924" max="6924" width="3.7109375" style="29" customWidth="1"/>
    <col min="6925" max="6925" width="5.7109375" style="29" customWidth="1"/>
    <col min="6926" max="6926" width="8.7109375" style="29" customWidth="1"/>
    <col min="6927" max="6927" width="20.7109375" style="29" customWidth="1"/>
    <col min="6928" max="6928" width="40.7109375" style="29" customWidth="1"/>
    <col min="6929" max="7168" width="9.140625" style="29"/>
    <col min="7169" max="7169" width="4.7109375" style="29" customWidth="1"/>
    <col min="7170" max="7170" width="16.28515625" style="29" customWidth="1"/>
    <col min="7171" max="7171" width="57.7109375" style="29" customWidth="1"/>
    <col min="7172" max="7172" width="8.28515625" style="29" customWidth="1"/>
    <col min="7173" max="7173" width="7.7109375" style="29" customWidth="1"/>
    <col min="7174" max="7175" width="9.5703125" style="29" customWidth="1"/>
    <col min="7176" max="7176" width="9.7109375" style="29" customWidth="1"/>
    <col min="7177" max="7177" width="18.7109375" style="29" customWidth="1"/>
    <col min="7178" max="7178" width="11.7109375" style="29" customWidth="1"/>
    <col min="7179" max="7179" width="18.7109375" style="29" customWidth="1"/>
    <col min="7180" max="7180" width="3.7109375" style="29" customWidth="1"/>
    <col min="7181" max="7181" width="5.7109375" style="29" customWidth="1"/>
    <col min="7182" max="7182" width="8.7109375" style="29" customWidth="1"/>
    <col min="7183" max="7183" width="20.7109375" style="29" customWidth="1"/>
    <col min="7184" max="7184" width="40.7109375" style="29" customWidth="1"/>
    <col min="7185" max="7424" width="9.140625" style="29"/>
    <col min="7425" max="7425" width="4.7109375" style="29" customWidth="1"/>
    <col min="7426" max="7426" width="16.28515625" style="29" customWidth="1"/>
    <col min="7427" max="7427" width="57.7109375" style="29" customWidth="1"/>
    <col min="7428" max="7428" width="8.28515625" style="29" customWidth="1"/>
    <col min="7429" max="7429" width="7.7109375" style="29" customWidth="1"/>
    <col min="7430" max="7431" width="9.5703125" style="29" customWidth="1"/>
    <col min="7432" max="7432" width="9.7109375" style="29" customWidth="1"/>
    <col min="7433" max="7433" width="18.7109375" style="29" customWidth="1"/>
    <col min="7434" max="7434" width="11.7109375" style="29" customWidth="1"/>
    <col min="7435" max="7435" width="18.7109375" style="29" customWidth="1"/>
    <col min="7436" max="7436" width="3.7109375" style="29" customWidth="1"/>
    <col min="7437" max="7437" width="5.7109375" style="29" customWidth="1"/>
    <col min="7438" max="7438" width="8.7109375" style="29" customWidth="1"/>
    <col min="7439" max="7439" width="20.7109375" style="29" customWidth="1"/>
    <col min="7440" max="7440" width="40.7109375" style="29" customWidth="1"/>
    <col min="7441" max="7680" width="9.140625" style="29"/>
    <col min="7681" max="7681" width="4.7109375" style="29" customWidth="1"/>
    <col min="7682" max="7682" width="16.28515625" style="29" customWidth="1"/>
    <col min="7683" max="7683" width="57.7109375" style="29" customWidth="1"/>
    <col min="7684" max="7684" width="8.28515625" style="29" customWidth="1"/>
    <col min="7685" max="7685" width="7.7109375" style="29" customWidth="1"/>
    <col min="7686" max="7687" width="9.5703125" style="29" customWidth="1"/>
    <col min="7688" max="7688" width="9.7109375" style="29" customWidth="1"/>
    <col min="7689" max="7689" width="18.7109375" style="29" customWidth="1"/>
    <col min="7690" max="7690" width="11.7109375" style="29" customWidth="1"/>
    <col min="7691" max="7691" width="18.7109375" style="29" customWidth="1"/>
    <col min="7692" max="7692" width="3.7109375" style="29" customWidth="1"/>
    <col min="7693" max="7693" width="5.7109375" style="29" customWidth="1"/>
    <col min="7694" max="7694" width="8.7109375" style="29" customWidth="1"/>
    <col min="7695" max="7695" width="20.7109375" style="29" customWidth="1"/>
    <col min="7696" max="7696" width="40.7109375" style="29" customWidth="1"/>
    <col min="7697" max="7936" width="9.140625" style="29"/>
    <col min="7937" max="7937" width="4.7109375" style="29" customWidth="1"/>
    <col min="7938" max="7938" width="16.28515625" style="29" customWidth="1"/>
    <col min="7939" max="7939" width="57.7109375" style="29" customWidth="1"/>
    <col min="7940" max="7940" width="8.28515625" style="29" customWidth="1"/>
    <col min="7941" max="7941" width="7.7109375" style="29" customWidth="1"/>
    <col min="7942" max="7943" width="9.5703125" style="29" customWidth="1"/>
    <col min="7944" max="7944" width="9.7109375" style="29" customWidth="1"/>
    <col min="7945" max="7945" width="18.7109375" style="29" customWidth="1"/>
    <col min="7946" max="7946" width="11.7109375" style="29" customWidth="1"/>
    <col min="7947" max="7947" width="18.7109375" style="29" customWidth="1"/>
    <col min="7948" max="7948" width="3.7109375" style="29" customWidth="1"/>
    <col min="7949" max="7949" width="5.7109375" style="29" customWidth="1"/>
    <col min="7950" max="7950" width="8.7109375" style="29" customWidth="1"/>
    <col min="7951" max="7951" width="20.7109375" style="29" customWidth="1"/>
    <col min="7952" max="7952" width="40.7109375" style="29" customWidth="1"/>
    <col min="7953" max="8192" width="9.140625" style="29"/>
    <col min="8193" max="8193" width="4.7109375" style="29" customWidth="1"/>
    <col min="8194" max="8194" width="16.28515625" style="29" customWidth="1"/>
    <col min="8195" max="8195" width="57.7109375" style="29" customWidth="1"/>
    <col min="8196" max="8196" width="8.28515625" style="29" customWidth="1"/>
    <col min="8197" max="8197" width="7.7109375" style="29" customWidth="1"/>
    <col min="8198" max="8199" width="9.5703125" style="29" customWidth="1"/>
    <col min="8200" max="8200" width="9.7109375" style="29" customWidth="1"/>
    <col min="8201" max="8201" width="18.7109375" style="29" customWidth="1"/>
    <col min="8202" max="8202" width="11.7109375" style="29" customWidth="1"/>
    <col min="8203" max="8203" width="18.7109375" style="29" customWidth="1"/>
    <col min="8204" max="8204" width="3.7109375" style="29" customWidth="1"/>
    <col min="8205" max="8205" width="5.7109375" style="29" customWidth="1"/>
    <col min="8206" max="8206" width="8.7109375" style="29" customWidth="1"/>
    <col min="8207" max="8207" width="20.7109375" style="29" customWidth="1"/>
    <col min="8208" max="8208" width="40.7109375" style="29" customWidth="1"/>
    <col min="8209" max="8448" width="9.140625" style="29"/>
    <col min="8449" max="8449" width="4.7109375" style="29" customWidth="1"/>
    <col min="8450" max="8450" width="16.28515625" style="29" customWidth="1"/>
    <col min="8451" max="8451" width="57.7109375" style="29" customWidth="1"/>
    <col min="8452" max="8452" width="8.28515625" style="29" customWidth="1"/>
    <col min="8453" max="8453" width="7.7109375" style="29" customWidth="1"/>
    <col min="8454" max="8455" width="9.5703125" style="29" customWidth="1"/>
    <col min="8456" max="8456" width="9.7109375" style="29" customWidth="1"/>
    <col min="8457" max="8457" width="18.7109375" style="29" customWidth="1"/>
    <col min="8458" max="8458" width="11.7109375" style="29" customWidth="1"/>
    <col min="8459" max="8459" width="18.7109375" style="29" customWidth="1"/>
    <col min="8460" max="8460" width="3.7109375" style="29" customWidth="1"/>
    <col min="8461" max="8461" width="5.7109375" style="29" customWidth="1"/>
    <col min="8462" max="8462" width="8.7109375" style="29" customWidth="1"/>
    <col min="8463" max="8463" width="20.7109375" style="29" customWidth="1"/>
    <col min="8464" max="8464" width="40.7109375" style="29" customWidth="1"/>
    <col min="8465" max="8704" width="9.140625" style="29"/>
    <col min="8705" max="8705" width="4.7109375" style="29" customWidth="1"/>
    <col min="8706" max="8706" width="16.28515625" style="29" customWidth="1"/>
    <col min="8707" max="8707" width="57.7109375" style="29" customWidth="1"/>
    <col min="8708" max="8708" width="8.28515625" style="29" customWidth="1"/>
    <col min="8709" max="8709" width="7.7109375" style="29" customWidth="1"/>
    <col min="8710" max="8711" width="9.5703125" style="29" customWidth="1"/>
    <col min="8712" max="8712" width="9.7109375" style="29" customWidth="1"/>
    <col min="8713" max="8713" width="18.7109375" style="29" customWidth="1"/>
    <col min="8714" max="8714" width="11.7109375" style="29" customWidth="1"/>
    <col min="8715" max="8715" width="18.7109375" style="29" customWidth="1"/>
    <col min="8716" max="8716" width="3.7109375" style="29" customWidth="1"/>
    <col min="8717" max="8717" width="5.7109375" style="29" customWidth="1"/>
    <col min="8718" max="8718" width="8.7109375" style="29" customWidth="1"/>
    <col min="8719" max="8719" width="20.7109375" style="29" customWidth="1"/>
    <col min="8720" max="8720" width="40.7109375" style="29" customWidth="1"/>
    <col min="8721" max="8960" width="9.140625" style="29"/>
    <col min="8961" max="8961" width="4.7109375" style="29" customWidth="1"/>
    <col min="8962" max="8962" width="16.28515625" style="29" customWidth="1"/>
    <col min="8963" max="8963" width="57.7109375" style="29" customWidth="1"/>
    <col min="8964" max="8964" width="8.28515625" style="29" customWidth="1"/>
    <col min="8965" max="8965" width="7.7109375" style="29" customWidth="1"/>
    <col min="8966" max="8967" width="9.5703125" style="29" customWidth="1"/>
    <col min="8968" max="8968" width="9.7109375" style="29" customWidth="1"/>
    <col min="8969" max="8969" width="18.7109375" style="29" customWidth="1"/>
    <col min="8970" max="8970" width="11.7109375" style="29" customWidth="1"/>
    <col min="8971" max="8971" width="18.7109375" style="29" customWidth="1"/>
    <col min="8972" max="8972" width="3.7109375" style="29" customWidth="1"/>
    <col min="8973" max="8973" width="5.7109375" style="29" customWidth="1"/>
    <col min="8974" max="8974" width="8.7109375" style="29" customWidth="1"/>
    <col min="8975" max="8975" width="20.7109375" style="29" customWidth="1"/>
    <col min="8976" max="8976" width="40.7109375" style="29" customWidth="1"/>
    <col min="8977" max="9216" width="9.140625" style="29"/>
    <col min="9217" max="9217" width="4.7109375" style="29" customWidth="1"/>
    <col min="9218" max="9218" width="16.28515625" style="29" customWidth="1"/>
    <col min="9219" max="9219" width="57.7109375" style="29" customWidth="1"/>
    <col min="9220" max="9220" width="8.28515625" style="29" customWidth="1"/>
    <col min="9221" max="9221" width="7.7109375" style="29" customWidth="1"/>
    <col min="9222" max="9223" width="9.5703125" style="29" customWidth="1"/>
    <col min="9224" max="9224" width="9.7109375" style="29" customWidth="1"/>
    <col min="9225" max="9225" width="18.7109375" style="29" customWidth="1"/>
    <col min="9226" max="9226" width="11.7109375" style="29" customWidth="1"/>
    <col min="9227" max="9227" width="18.7109375" style="29" customWidth="1"/>
    <col min="9228" max="9228" width="3.7109375" style="29" customWidth="1"/>
    <col min="9229" max="9229" width="5.7109375" style="29" customWidth="1"/>
    <col min="9230" max="9230" width="8.7109375" style="29" customWidth="1"/>
    <col min="9231" max="9231" width="20.7109375" style="29" customWidth="1"/>
    <col min="9232" max="9232" width="40.7109375" style="29" customWidth="1"/>
    <col min="9233" max="9472" width="9.140625" style="29"/>
    <col min="9473" max="9473" width="4.7109375" style="29" customWidth="1"/>
    <col min="9474" max="9474" width="16.28515625" style="29" customWidth="1"/>
    <col min="9475" max="9475" width="57.7109375" style="29" customWidth="1"/>
    <col min="9476" max="9476" width="8.28515625" style="29" customWidth="1"/>
    <col min="9477" max="9477" width="7.7109375" style="29" customWidth="1"/>
    <col min="9478" max="9479" width="9.5703125" style="29" customWidth="1"/>
    <col min="9480" max="9480" width="9.7109375" style="29" customWidth="1"/>
    <col min="9481" max="9481" width="18.7109375" style="29" customWidth="1"/>
    <col min="9482" max="9482" width="11.7109375" style="29" customWidth="1"/>
    <col min="9483" max="9483" width="18.7109375" style="29" customWidth="1"/>
    <col min="9484" max="9484" width="3.7109375" style="29" customWidth="1"/>
    <col min="9485" max="9485" width="5.7109375" style="29" customWidth="1"/>
    <col min="9486" max="9486" width="8.7109375" style="29" customWidth="1"/>
    <col min="9487" max="9487" width="20.7109375" style="29" customWidth="1"/>
    <col min="9488" max="9488" width="40.7109375" style="29" customWidth="1"/>
    <col min="9489" max="9728" width="9.140625" style="29"/>
    <col min="9729" max="9729" width="4.7109375" style="29" customWidth="1"/>
    <col min="9730" max="9730" width="16.28515625" style="29" customWidth="1"/>
    <col min="9731" max="9731" width="57.7109375" style="29" customWidth="1"/>
    <col min="9732" max="9732" width="8.28515625" style="29" customWidth="1"/>
    <col min="9733" max="9733" width="7.7109375" style="29" customWidth="1"/>
    <col min="9734" max="9735" width="9.5703125" style="29" customWidth="1"/>
    <col min="9736" max="9736" width="9.7109375" style="29" customWidth="1"/>
    <col min="9737" max="9737" width="18.7109375" style="29" customWidth="1"/>
    <col min="9738" max="9738" width="11.7109375" style="29" customWidth="1"/>
    <col min="9739" max="9739" width="18.7109375" style="29" customWidth="1"/>
    <col min="9740" max="9740" width="3.7109375" style="29" customWidth="1"/>
    <col min="9741" max="9741" width="5.7109375" style="29" customWidth="1"/>
    <col min="9742" max="9742" width="8.7109375" style="29" customWidth="1"/>
    <col min="9743" max="9743" width="20.7109375" style="29" customWidth="1"/>
    <col min="9744" max="9744" width="40.7109375" style="29" customWidth="1"/>
    <col min="9745" max="9984" width="9.140625" style="29"/>
    <col min="9985" max="9985" width="4.7109375" style="29" customWidth="1"/>
    <col min="9986" max="9986" width="16.28515625" style="29" customWidth="1"/>
    <col min="9987" max="9987" width="57.7109375" style="29" customWidth="1"/>
    <col min="9988" max="9988" width="8.28515625" style="29" customWidth="1"/>
    <col min="9989" max="9989" width="7.7109375" style="29" customWidth="1"/>
    <col min="9990" max="9991" width="9.5703125" style="29" customWidth="1"/>
    <col min="9992" max="9992" width="9.7109375" style="29" customWidth="1"/>
    <col min="9993" max="9993" width="18.7109375" style="29" customWidth="1"/>
    <col min="9994" max="9994" width="11.7109375" style="29" customWidth="1"/>
    <col min="9995" max="9995" width="18.7109375" style="29" customWidth="1"/>
    <col min="9996" max="9996" width="3.7109375" style="29" customWidth="1"/>
    <col min="9997" max="9997" width="5.7109375" style="29" customWidth="1"/>
    <col min="9998" max="9998" width="8.7109375" style="29" customWidth="1"/>
    <col min="9999" max="9999" width="20.7109375" style="29" customWidth="1"/>
    <col min="10000" max="10000" width="40.7109375" style="29" customWidth="1"/>
    <col min="10001" max="10240" width="9.140625" style="29"/>
    <col min="10241" max="10241" width="4.7109375" style="29" customWidth="1"/>
    <col min="10242" max="10242" width="16.28515625" style="29" customWidth="1"/>
    <col min="10243" max="10243" width="57.7109375" style="29" customWidth="1"/>
    <col min="10244" max="10244" width="8.28515625" style="29" customWidth="1"/>
    <col min="10245" max="10245" width="7.7109375" style="29" customWidth="1"/>
    <col min="10246" max="10247" width="9.5703125" style="29" customWidth="1"/>
    <col min="10248" max="10248" width="9.7109375" style="29" customWidth="1"/>
    <col min="10249" max="10249" width="18.7109375" style="29" customWidth="1"/>
    <col min="10250" max="10250" width="11.7109375" style="29" customWidth="1"/>
    <col min="10251" max="10251" width="18.7109375" style="29" customWidth="1"/>
    <col min="10252" max="10252" width="3.7109375" style="29" customWidth="1"/>
    <col min="10253" max="10253" width="5.7109375" style="29" customWidth="1"/>
    <col min="10254" max="10254" width="8.7109375" style="29" customWidth="1"/>
    <col min="10255" max="10255" width="20.7109375" style="29" customWidth="1"/>
    <col min="10256" max="10256" width="40.7109375" style="29" customWidth="1"/>
    <col min="10257" max="10496" width="9.140625" style="29"/>
    <col min="10497" max="10497" width="4.7109375" style="29" customWidth="1"/>
    <col min="10498" max="10498" width="16.28515625" style="29" customWidth="1"/>
    <col min="10499" max="10499" width="57.7109375" style="29" customWidth="1"/>
    <col min="10500" max="10500" width="8.28515625" style="29" customWidth="1"/>
    <col min="10501" max="10501" width="7.7109375" style="29" customWidth="1"/>
    <col min="10502" max="10503" width="9.5703125" style="29" customWidth="1"/>
    <col min="10504" max="10504" width="9.7109375" style="29" customWidth="1"/>
    <col min="10505" max="10505" width="18.7109375" style="29" customWidth="1"/>
    <col min="10506" max="10506" width="11.7109375" style="29" customWidth="1"/>
    <col min="10507" max="10507" width="18.7109375" style="29" customWidth="1"/>
    <col min="10508" max="10508" width="3.7109375" style="29" customWidth="1"/>
    <col min="10509" max="10509" width="5.7109375" style="29" customWidth="1"/>
    <col min="10510" max="10510" width="8.7109375" style="29" customWidth="1"/>
    <col min="10511" max="10511" width="20.7109375" style="29" customWidth="1"/>
    <col min="10512" max="10512" width="40.7109375" style="29" customWidth="1"/>
    <col min="10513" max="10752" width="9.140625" style="29"/>
    <col min="10753" max="10753" width="4.7109375" style="29" customWidth="1"/>
    <col min="10754" max="10754" width="16.28515625" style="29" customWidth="1"/>
    <col min="10755" max="10755" width="57.7109375" style="29" customWidth="1"/>
    <col min="10756" max="10756" width="8.28515625" style="29" customWidth="1"/>
    <col min="10757" max="10757" width="7.7109375" style="29" customWidth="1"/>
    <col min="10758" max="10759" width="9.5703125" style="29" customWidth="1"/>
    <col min="10760" max="10760" width="9.7109375" style="29" customWidth="1"/>
    <col min="10761" max="10761" width="18.7109375" style="29" customWidth="1"/>
    <col min="10762" max="10762" width="11.7109375" style="29" customWidth="1"/>
    <col min="10763" max="10763" width="18.7109375" style="29" customWidth="1"/>
    <col min="10764" max="10764" width="3.7109375" style="29" customWidth="1"/>
    <col min="10765" max="10765" width="5.7109375" style="29" customWidth="1"/>
    <col min="10766" max="10766" width="8.7109375" style="29" customWidth="1"/>
    <col min="10767" max="10767" width="20.7109375" style="29" customWidth="1"/>
    <col min="10768" max="10768" width="40.7109375" style="29" customWidth="1"/>
    <col min="10769" max="11008" width="9.140625" style="29"/>
    <col min="11009" max="11009" width="4.7109375" style="29" customWidth="1"/>
    <col min="11010" max="11010" width="16.28515625" style="29" customWidth="1"/>
    <col min="11011" max="11011" width="57.7109375" style="29" customWidth="1"/>
    <col min="11012" max="11012" width="8.28515625" style="29" customWidth="1"/>
    <col min="11013" max="11013" width="7.7109375" style="29" customWidth="1"/>
    <col min="11014" max="11015" width="9.5703125" style="29" customWidth="1"/>
    <col min="11016" max="11016" width="9.7109375" style="29" customWidth="1"/>
    <col min="11017" max="11017" width="18.7109375" style="29" customWidth="1"/>
    <col min="11018" max="11018" width="11.7109375" style="29" customWidth="1"/>
    <col min="11019" max="11019" width="18.7109375" style="29" customWidth="1"/>
    <col min="11020" max="11020" width="3.7109375" style="29" customWidth="1"/>
    <col min="11021" max="11021" width="5.7109375" style="29" customWidth="1"/>
    <col min="11022" max="11022" width="8.7109375" style="29" customWidth="1"/>
    <col min="11023" max="11023" width="20.7109375" style="29" customWidth="1"/>
    <col min="11024" max="11024" width="40.7109375" style="29" customWidth="1"/>
    <col min="11025" max="11264" width="9.140625" style="29"/>
    <col min="11265" max="11265" width="4.7109375" style="29" customWidth="1"/>
    <col min="11266" max="11266" width="16.28515625" style="29" customWidth="1"/>
    <col min="11267" max="11267" width="57.7109375" style="29" customWidth="1"/>
    <col min="11268" max="11268" width="8.28515625" style="29" customWidth="1"/>
    <col min="11269" max="11269" width="7.7109375" style="29" customWidth="1"/>
    <col min="11270" max="11271" width="9.5703125" style="29" customWidth="1"/>
    <col min="11272" max="11272" width="9.7109375" style="29" customWidth="1"/>
    <col min="11273" max="11273" width="18.7109375" style="29" customWidth="1"/>
    <col min="11274" max="11274" width="11.7109375" style="29" customWidth="1"/>
    <col min="11275" max="11275" width="18.7109375" style="29" customWidth="1"/>
    <col min="11276" max="11276" width="3.7109375" style="29" customWidth="1"/>
    <col min="11277" max="11277" width="5.7109375" style="29" customWidth="1"/>
    <col min="11278" max="11278" width="8.7109375" style="29" customWidth="1"/>
    <col min="11279" max="11279" width="20.7109375" style="29" customWidth="1"/>
    <col min="11280" max="11280" width="40.7109375" style="29" customWidth="1"/>
    <col min="11281" max="11520" width="9.140625" style="29"/>
    <col min="11521" max="11521" width="4.7109375" style="29" customWidth="1"/>
    <col min="11522" max="11522" width="16.28515625" style="29" customWidth="1"/>
    <col min="11523" max="11523" width="57.7109375" style="29" customWidth="1"/>
    <col min="11524" max="11524" width="8.28515625" style="29" customWidth="1"/>
    <col min="11525" max="11525" width="7.7109375" style="29" customWidth="1"/>
    <col min="11526" max="11527" width="9.5703125" style="29" customWidth="1"/>
    <col min="11528" max="11528" width="9.7109375" style="29" customWidth="1"/>
    <col min="11529" max="11529" width="18.7109375" style="29" customWidth="1"/>
    <col min="11530" max="11530" width="11.7109375" style="29" customWidth="1"/>
    <col min="11531" max="11531" width="18.7109375" style="29" customWidth="1"/>
    <col min="11532" max="11532" width="3.7109375" style="29" customWidth="1"/>
    <col min="11533" max="11533" width="5.7109375" style="29" customWidth="1"/>
    <col min="11534" max="11534" width="8.7109375" style="29" customWidth="1"/>
    <col min="11535" max="11535" width="20.7109375" style="29" customWidth="1"/>
    <col min="11536" max="11536" width="40.7109375" style="29" customWidth="1"/>
    <col min="11537" max="11776" width="9.140625" style="29"/>
    <col min="11777" max="11777" width="4.7109375" style="29" customWidth="1"/>
    <col min="11778" max="11778" width="16.28515625" style="29" customWidth="1"/>
    <col min="11779" max="11779" width="57.7109375" style="29" customWidth="1"/>
    <col min="11780" max="11780" width="8.28515625" style="29" customWidth="1"/>
    <col min="11781" max="11781" width="7.7109375" style="29" customWidth="1"/>
    <col min="11782" max="11783" width="9.5703125" style="29" customWidth="1"/>
    <col min="11784" max="11784" width="9.7109375" style="29" customWidth="1"/>
    <col min="11785" max="11785" width="18.7109375" style="29" customWidth="1"/>
    <col min="11786" max="11786" width="11.7109375" style="29" customWidth="1"/>
    <col min="11787" max="11787" width="18.7109375" style="29" customWidth="1"/>
    <col min="11788" max="11788" width="3.7109375" style="29" customWidth="1"/>
    <col min="11789" max="11789" width="5.7109375" style="29" customWidth="1"/>
    <col min="11790" max="11790" width="8.7109375" style="29" customWidth="1"/>
    <col min="11791" max="11791" width="20.7109375" style="29" customWidth="1"/>
    <col min="11792" max="11792" width="40.7109375" style="29" customWidth="1"/>
    <col min="11793" max="12032" width="9.140625" style="29"/>
    <col min="12033" max="12033" width="4.7109375" style="29" customWidth="1"/>
    <col min="12034" max="12034" width="16.28515625" style="29" customWidth="1"/>
    <col min="12035" max="12035" width="57.7109375" style="29" customWidth="1"/>
    <col min="12036" max="12036" width="8.28515625" style="29" customWidth="1"/>
    <col min="12037" max="12037" width="7.7109375" style="29" customWidth="1"/>
    <col min="12038" max="12039" width="9.5703125" style="29" customWidth="1"/>
    <col min="12040" max="12040" width="9.7109375" style="29" customWidth="1"/>
    <col min="12041" max="12041" width="18.7109375" style="29" customWidth="1"/>
    <col min="12042" max="12042" width="11.7109375" style="29" customWidth="1"/>
    <col min="12043" max="12043" width="18.7109375" style="29" customWidth="1"/>
    <col min="12044" max="12044" width="3.7109375" style="29" customWidth="1"/>
    <col min="12045" max="12045" width="5.7109375" style="29" customWidth="1"/>
    <col min="12046" max="12046" width="8.7109375" style="29" customWidth="1"/>
    <col min="12047" max="12047" width="20.7109375" style="29" customWidth="1"/>
    <col min="12048" max="12048" width="40.7109375" style="29" customWidth="1"/>
    <col min="12049" max="12288" width="9.140625" style="29"/>
    <col min="12289" max="12289" width="4.7109375" style="29" customWidth="1"/>
    <col min="12290" max="12290" width="16.28515625" style="29" customWidth="1"/>
    <col min="12291" max="12291" width="57.7109375" style="29" customWidth="1"/>
    <col min="12292" max="12292" width="8.28515625" style="29" customWidth="1"/>
    <col min="12293" max="12293" width="7.7109375" style="29" customWidth="1"/>
    <col min="12294" max="12295" width="9.5703125" style="29" customWidth="1"/>
    <col min="12296" max="12296" width="9.7109375" style="29" customWidth="1"/>
    <col min="12297" max="12297" width="18.7109375" style="29" customWidth="1"/>
    <col min="12298" max="12298" width="11.7109375" style="29" customWidth="1"/>
    <col min="12299" max="12299" width="18.7109375" style="29" customWidth="1"/>
    <col min="12300" max="12300" width="3.7109375" style="29" customWidth="1"/>
    <col min="12301" max="12301" width="5.7109375" style="29" customWidth="1"/>
    <col min="12302" max="12302" width="8.7109375" style="29" customWidth="1"/>
    <col min="12303" max="12303" width="20.7109375" style="29" customWidth="1"/>
    <col min="12304" max="12304" width="40.7109375" style="29" customWidth="1"/>
    <col min="12305" max="12544" width="9.140625" style="29"/>
    <col min="12545" max="12545" width="4.7109375" style="29" customWidth="1"/>
    <col min="12546" max="12546" width="16.28515625" style="29" customWidth="1"/>
    <col min="12547" max="12547" width="57.7109375" style="29" customWidth="1"/>
    <col min="12548" max="12548" width="8.28515625" style="29" customWidth="1"/>
    <col min="12549" max="12549" width="7.7109375" style="29" customWidth="1"/>
    <col min="12550" max="12551" width="9.5703125" style="29" customWidth="1"/>
    <col min="12552" max="12552" width="9.7109375" style="29" customWidth="1"/>
    <col min="12553" max="12553" width="18.7109375" style="29" customWidth="1"/>
    <col min="12554" max="12554" width="11.7109375" style="29" customWidth="1"/>
    <col min="12555" max="12555" width="18.7109375" style="29" customWidth="1"/>
    <col min="12556" max="12556" width="3.7109375" style="29" customWidth="1"/>
    <col min="12557" max="12557" width="5.7109375" style="29" customWidth="1"/>
    <col min="12558" max="12558" width="8.7109375" style="29" customWidth="1"/>
    <col min="12559" max="12559" width="20.7109375" style="29" customWidth="1"/>
    <col min="12560" max="12560" width="40.7109375" style="29" customWidth="1"/>
    <col min="12561" max="12800" width="9.140625" style="29"/>
    <col min="12801" max="12801" width="4.7109375" style="29" customWidth="1"/>
    <col min="12802" max="12802" width="16.28515625" style="29" customWidth="1"/>
    <col min="12803" max="12803" width="57.7109375" style="29" customWidth="1"/>
    <col min="12804" max="12804" width="8.28515625" style="29" customWidth="1"/>
    <col min="12805" max="12805" width="7.7109375" style="29" customWidth="1"/>
    <col min="12806" max="12807" width="9.5703125" style="29" customWidth="1"/>
    <col min="12808" max="12808" width="9.7109375" style="29" customWidth="1"/>
    <col min="12809" max="12809" width="18.7109375" style="29" customWidth="1"/>
    <col min="12810" max="12810" width="11.7109375" style="29" customWidth="1"/>
    <col min="12811" max="12811" width="18.7109375" style="29" customWidth="1"/>
    <col min="12812" max="12812" width="3.7109375" style="29" customWidth="1"/>
    <col min="12813" max="12813" width="5.7109375" style="29" customWidth="1"/>
    <col min="12814" max="12814" width="8.7109375" style="29" customWidth="1"/>
    <col min="12815" max="12815" width="20.7109375" style="29" customWidth="1"/>
    <col min="12816" max="12816" width="40.7109375" style="29" customWidth="1"/>
    <col min="12817" max="13056" width="9.140625" style="29"/>
    <col min="13057" max="13057" width="4.7109375" style="29" customWidth="1"/>
    <col min="13058" max="13058" width="16.28515625" style="29" customWidth="1"/>
    <col min="13059" max="13059" width="57.7109375" style="29" customWidth="1"/>
    <col min="13060" max="13060" width="8.28515625" style="29" customWidth="1"/>
    <col min="13061" max="13061" width="7.7109375" style="29" customWidth="1"/>
    <col min="13062" max="13063" width="9.5703125" style="29" customWidth="1"/>
    <col min="13064" max="13064" width="9.7109375" style="29" customWidth="1"/>
    <col min="13065" max="13065" width="18.7109375" style="29" customWidth="1"/>
    <col min="13066" max="13066" width="11.7109375" style="29" customWidth="1"/>
    <col min="13067" max="13067" width="18.7109375" style="29" customWidth="1"/>
    <col min="13068" max="13068" width="3.7109375" style="29" customWidth="1"/>
    <col min="13069" max="13069" width="5.7109375" style="29" customWidth="1"/>
    <col min="13070" max="13070" width="8.7109375" style="29" customWidth="1"/>
    <col min="13071" max="13071" width="20.7109375" style="29" customWidth="1"/>
    <col min="13072" max="13072" width="40.7109375" style="29" customWidth="1"/>
    <col min="13073" max="13312" width="9.140625" style="29"/>
    <col min="13313" max="13313" width="4.7109375" style="29" customWidth="1"/>
    <col min="13314" max="13314" width="16.28515625" style="29" customWidth="1"/>
    <col min="13315" max="13315" width="57.7109375" style="29" customWidth="1"/>
    <col min="13316" max="13316" width="8.28515625" style="29" customWidth="1"/>
    <col min="13317" max="13317" width="7.7109375" style="29" customWidth="1"/>
    <col min="13318" max="13319" width="9.5703125" style="29" customWidth="1"/>
    <col min="13320" max="13320" width="9.7109375" style="29" customWidth="1"/>
    <col min="13321" max="13321" width="18.7109375" style="29" customWidth="1"/>
    <col min="13322" max="13322" width="11.7109375" style="29" customWidth="1"/>
    <col min="13323" max="13323" width="18.7109375" style="29" customWidth="1"/>
    <col min="13324" max="13324" width="3.7109375" style="29" customWidth="1"/>
    <col min="13325" max="13325" width="5.7109375" style="29" customWidth="1"/>
    <col min="13326" max="13326" width="8.7109375" style="29" customWidth="1"/>
    <col min="13327" max="13327" width="20.7109375" style="29" customWidth="1"/>
    <col min="13328" max="13328" width="40.7109375" style="29" customWidth="1"/>
    <col min="13329" max="13568" width="9.140625" style="29"/>
    <col min="13569" max="13569" width="4.7109375" style="29" customWidth="1"/>
    <col min="13570" max="13570" width="16.28515625" style="29" customWidth="1"/>
    <col min="13571" max="13571" width="57.7109375" style="29" customWidth="1"/>
    <col min="13572" max="13572" width="8.28515625" style="29" customWidth="1"/>
    <col min="13573" max="13573" width="7.7109375" style="29" customWidth="1"/>
    <col min="13574" max="13575" width="9.5703125" style="29" customWidth="1"/>
    <col min="13576" max="13576" width="9.7109375" style="29" customWidth="1"/>
    <col min="13577" max="13577" width="18.7109375" style="29" customWidth="1"/>
    <col min="13578" max="13578" width="11.7109375" style="29" customWidth="1"/>
    <col min="13579" max="13579" width="18.7109375" style="29" customWidth="1"/>
    <col min="13580" max="13580" width="3.7109375" style="29" customWidth="1"/>
    <col min="13581" max="13581" width="5.7109375" style="29" customWidth="1"/>
    <col min="13582" max="13582" width="8.7109375" style="29" customWidth="1"/>
    <col min="13583" max="13583" width="20.7109375" style="29" customWidth="1"/>
    <col min="13584" max="13584" width="40.7109375" style="29" customWidth="1"/>
    <col min="13585" max="13824" width="9.140625" style="29"/>
    <col min="13825" max="13825" width="4.7109375" style="29" customWidth="1"/>
    <col min="13826" max="13826" width="16.28515625" style="29" customWidth="1"/>
    <col min="13827" max="13827" width="57.7109375" style="29" customWidth="1"/>
    <col min="13828" max="13828" width="8.28515625" style="29" customWidth="1"/>
    <col min="13829" max="13829" width="7.7109375" style="29" customWidth="1"/>
    <col min="13830" max="13831" width="9.5703125" style="29" customWidth="1"/>
    <col min="13832" max="13832" width="9.7109375" style="29" customWidth="1"/>
    <col min="13833" max="13833" width="18.7109375" style="29" customWidth="1"/>
    <col min="13834" max="13834" width="11.7109375" style="29" customWidth="1"/>
    <col min="13835" max="13835" width="18.7109375" style="29" customWidth="1"/>
    <col min="13836" max="13836" width="3.7109375" style="29" customWidth="1"/>
    <col min="13837" max="13837" width="5.7109375" style="29" customWidth="1"/>
    <col min="13838" max="13838" width="8.7109375" style="29" customWidth="1"/>
    <col min="13839" max="13839" width="20.7109375" style="29" customWidth="1"/>
    <col min="13840" max="13840" width="40.7109375" style="29" customWidth="1"/>
    <col min="13841" max="14080" width="9.140625" style="29"/>
    <col min="14081" max="14081" width="4.7109375" style="29" customWidth="1"/>
    <col min="14082" max="14082" width="16.28515625" style="29" customWidth="1"/>
    <col min="14083" max="14083" width="57.7109375" style="29" customWidth="1"/>
    <col min="14084" max="14084" width="8.28515625" style="29" customWidth="1"/>
    <col min="14085" max="14085" width="7.7109375" style="29" customWidth="1"/>
    <col min="14086" max="14087" width="9.5703125" style="29" customWidth="1"/>
    <col min="14088" max="14088" width="9.7109375" style="29" customWidth="1"/>
    <col min="14089" max="14089" width="18.7109375" style="29" customWidth="1"/>
    <col min="14090" max="14090" width="11.7109375" style="29" customWidth="1"/>
    <col min="14091" max="14091" width="18.7109375" style="29" customWidth="1"/>
    <col min="14092" max="14092" width="3.7109375" style="29" customWidth="1"/>
    <col min="14093" max="14093" width="5.7109375" style="29" customWidth="1"/>
    <col min="14094" max="14094" width="8.7109375" style="29" customWidth="1"/>
    <col min="14095" max="14095" width="20.7109375" style="29" customWidth="1"/>
    <col min="14096" max="14096" width="40.7109375" style="29" customWidth="1"/>
    <col min="14097" max="14336" width="9.140625" style="29"/>
    <col min="14337" max="14337" width="4.7109375" style="29" customWidth="1"/>
    <col min="14338" max="14338" width="16.28515625" style="29" customWidth="1"/>
    <col min="14339" max="14339" width="57.7109375" style="29" customWidth="1"/>
    <col min="14340" max="14340" width="8.28515625" style="29" customWidth="1"/>
    <col min="14341" max="14341" width="7.7109375" style="29" customWidth="1"/>
    <col min="14342" max="14343" width="9.5703125" style="29" customWidth="1"/>
    <col min="14344" max="14344" width="9.7109375" style="29" customWidth="1"/>
    <col min="14345" max="14345" width="18.7109375" style="29" customWidth="1"/>
    <col min="14346" max="14346" width="11.7109375" style="29" customWidth="1"/>
    <col min="14347" max="14347" width="18.7109375" style="29" customWidth="1"/>
    <col min="14348" max="14348" width="3.7109375" style="29" customWidth="1"/>
    <col min="14349" max="14349" width="5.7109375" style="29" customWidth="1"/>
    <col min="14350" max="14350" width="8.7109375" style="29" customWidth="1"/>
    <col min="14351" max="14351" width="20.7109375" style="29" customWidth="1"/>
    <col min="14352" max="14352" width="40.7109375" style="29" customWidth="1"/>
    <col min="14353" max="14592" width="9.140625" style="29"/>
    <col min="14593" max="14593" width="4.7109375" style="29" customWidth="1"/>
    <col min="14594" max="14594" width="16.28515625" style="29" customWidth="1"/>
    <col min="14595" max="14595" width="57.7109375" style="29" customWidth="1"/>
    <col min="14596" max="14596" width="8.28515625" style="29" customWidth="1"/>
    <col min="14597" max="14597" width="7.7109375" style="29" customWidth="1"/>
    <col min="14598" max="14599" width="9.5703125" style="29" customWidth="1"/>
    <col min="14600" max="14600" width="9.7109375" style="29" customWidth="1"/>
    <col min="14601" max="14601" width="18.7109375" style="29" customWidth="1"/>
    <col min="14602" max="14602" width="11.7109375" style="29" customWidth="1"/>
    <col min="14603" max="14603" width="18.7109375" style="29" customWidth="1"/>
    <col min="14604" max="14604" width="3.7109375" style="29" customWidth="1"/>
    <col min="14605" max="14605" width="5.7109375" style="29" customWidth="1"/>
    <col min="14606" max="14606" width="8.7109375" style="29" customWidth="1"/>
    <col min="14607" max="14607" width="20.7109375" style="29" customWidth="1"/>
    <col min="14608" max="14608" width="40.7109375" style="29" customWidth="1"/>
    <col min="14609" max="14848" width="9.140625" style="29"/>
    <col min="14849" max="14849" width="4.7109375" style="29" customWidth="1"/>
    <col min="14850" max="14850" width="16.28515625" style="29" customWidth="1"/>
    <col min="14851" max="14851" width="57.7109375" style="29" customWidth="1"/>
    <col min="14852" max="14852" width="8.28515625" style="29" customWidth="1"/>
    <col min="14853" max="14853" width="7.7109375" style="29" customWidth="1"/>
    <col min="14854" max="14855" width="9.5703125" style="29" customWidth="1"/>
    <col min="14856" max="14856" width="9.7109375" style="29" customWidth="1"/>
    <col min="14857" max="14857" width="18.7109375" style="29" customWidth="1"/>
    <col min="14858" max="14858" width="11.7109375" style="29" customWidth="1"/>
    <col min="14859" max="14859" width="18.7109375" style="29" customWidth="1"/>
    <col min="14860" max="14860" width="3.7109375" style="29" customWidth="1"/>
    <col min="14861" max="14861" width="5.7109375" style="29" customWidth="1"/>
    <col min="14862" max="14862" width="8.7109375" style="29" customWidth="1"/>
    <col min="14863" max="14863" width="20.7109375" style="29" customWidth="1"/>
    <col min="14864" max="14864" width="40.7109375" style="29" customWidth="1"/>
    <col min="14865" max="15104" width="9.140625" style="29"/>
    <col min="15105" max="15105" width="4.7109375" style="29" customWidth="1"/>
    <col min="15106" max="15106" width="16.28515625" style="29" customWidth="1"/>
    <col min="15107" max="15107" width="57.7109375" style="29" customWidth="1"/>
    <col min="15108" max="15108" width="8.28515625" style="29" customWidth="1"/>
    <col min="15109" max="15109" width="7.7109375" style="29" customWidth="1"/>
    <col min="15110" max="15111" width="9.5703125" style="29" customWidth="1"/>
    <col min="15112" max="15112" width="9.7109375" style="29" customWidth="1"/>
    <col min="15113" max="15113" width="18.7109375" style="29" customWidth="1"/>
    <col min="15114" max="15114" width="11.7109375" style="29" customWidth="1"/>
    <col min="15115" max="15115" width="18.7109375" style="29" customWidth="1"/>
    <col min="15116" max="15116" width="3.7109375" style="29" customWidth="1"/>
    <col min="15117" max="15117" width="5.7109375" style="29" customWidth="1"/>
    <col min="15118" max="15118" width="8.7109375" style="29" customWidth="1"/>
    <col min="15119" max="15119" width="20.7109375" style="29" customWidth="1"/>
    <col min="15120" max="15120" width="40.7109375" style="29" customWidth="1"/>
    <col min="15121" max="15360" width="9.140625" style="29"/>
    <col min="15361" max="15361" width="4.7109375" style="29" customWidth="1"/>
    <col min="15362" max="15362" width="16.28515625" style="29" customWidth="1"/>
    <col min="15363" max="15363" width="57.7109375" style="29" customWidth="1"/>
    <col min="15364" max="15364" width="8.28515625" style="29" customWidth="1"/>
    <col min="15365" max="15365" width="7.7109375" style="29" customWidth="1"/>
    <col min="15366" max="15367" width="9.5703125" style="29" customWidth="1"/>
    <col min="15368" max="15368" width="9.7109375" style="29" customWidth="1"/>
    <col min="15369" max="15369" width="18.7109375" style="29" customWidth="1"/>
    <col min="15370" max="15370" width="11.7109375" style="29" customWidth="1"/>
    <col min="15371" max="15371" width="18.7109375" style="29" customWidth="1"/>
    <col min="15372" max="15372" width="3.7109375" style="29" customWidth="1"/>
    <col min="15373" max="15373" width="5.7109375" style="29" customWidth="1"/>
    <col min="15374" max="15374" width="8.7109375" style="29" customWidth="1"/>
    <col min="15375" max="15375" width="20.7109375" style="29" customWidth="1"/>
    <col min="15376" max="15376" width="40.7109375" style="29" customWidth="1"/>
    <col min="15377" max="15616" width="9.140625" style="29"/>
    <col min="15617" max="15617" width="4.7109375" style="29" customWidth="1"/>
    <col min="15618" max="15618" width="16.28515625" style="29" customWidth="1"/>
    <col min="15619" max="15619" width="57.7109375" style="29" customWidth="1"/>
    <col min="15620" max="15620" width="8.28515625" style="29" customWidth="1"/>
    <col min="15621" max="15621" width="7.7109375" style="29" customWidth="1"/>
    <col min="15622" max="15623" width="9.5703125" style="29" customWidth="1"/>
    <col min="15624" max="15624" width="9.7109375" style="29" customWidth="1"/>
    <col min="15625" max="15625" width="18.7109375" style="29" customWidth="1"/>
    <col min="15626" max="15626" width="11.7109375" style="29" customWidth="1"/>
    <col min="15627" max="15627" width="18.7109375" style="29" customWidth="1"/>
    <col min="15628" max="15628" width="3.7109375" style="29" customWidth="1"/>
    <col min="15629" max="15629" width="5.7109375" style="29" customWidth="1"/>
    <col min="15630" max="15630" width="8.7109375" style="29" customWidth="1"/>
    <col min="15631" max="15631" width="20.7109375" style="29" customWidth="1"/>
    <col min="15632" max="15632" width="40.7109375" style="29" customWidth="1"/>
    <col min="15633" max="15872" width="9.140625" style="29"/>
    <col min="15873" max="15873" width="4.7109375" style="29" customWidth="1"/>
    <col min="15874" max="15874" width="16.28515625" style="29" customWidth="1"/>
    <col min="15875" max="15875" width="57.7109375" style="29" customWidth="1"/>
    <col min="15876" max="15876" width="8.28515625" style="29" customWidth="1"/>
    <col min="15877" max="15877" width="7.7109375" style="29" customWidth="1"/>
    <col min="15878" max="15879" width="9.5703125" style="29" customWidth="1"/>
    <col min="15880" max="15880" width="9.7109375" style="29" customWidth="1"/>
    <col min="15881" max="15881" width="18.7109375" style="29" customWidth="1"/>
    <col min="15882" max="15882" width="11.7109375" style="29" customWidth="1"/>
    <col min="15883" max="15883" width="18.7109375" style="29" customWidth="1"/>
    <col min="15884" max="15884" width="3.7109375" style="29" customWidth="1"/>
    <col min="15885" max="15885" width="5.7109375" style="29" customWidth="1"/>
    <col min="15886" max="15886" width="8.7109375" style="29" customWidth="1"/>
    <col min="15887" max="15887" width="20.7109375" style="29" customWidth="1"/>
    <col min="15888" max="15888" width="40.7109375" style="29" customWidth="1"/>
    <col min="15889" max="16128" width="9.140625" style="29"/>
    <col min="16129" max="16129" width="4.7109375" style="29" customWidth="1"/>
    <col min="16130" max="16130" width="16.28515625" style="29" customWidth="1"/>
    <col min="16131" max="16131" width="57.7109375" style="29" customWidth="1"/>
    <col min="16132" max="16132" width="8.28515625" style="29" customWidth="1"/>
    <col min="16133" max="16133" width="7.7109375" style="29" customWidth="1"/>
    <col min="16134" max="16135" width="9.5703125" style="29" customWidth="1"/>
    <col min="16136" max="16136" width="9.7109375" style="29" customWidth="1"/>
    <col min="16137" max="16137" width="18.7109375" style="29" customWidth="1"/>
    <col min="16138" max="16138" width="11.7109375" style="29" customWidth="1"/>
    <col min="16139" max="16139" width="18.7109375" style="29" customWidth="1"/>
    <col min="16140" max="16140" width="3.7109375" style="29" customWidth="1"/>
    <col min="16141" max="16141" width="5.7109375" style="29" customWidth="1"/>
    <col min="16142" max="16142" width="8.7109375" style="29" customWidth="1"/>
    <col min="16143" max="16143" width="20.7109375" style="29" customWidth="1"/>
    <col min="16144" max="16144" width="40.7109375" style="29" customWidth="1"/>
    <col min="16145" max="16384" width="9.140625" style="29"/>
  </cols>
  <sheetData>
    <row r="1" spans="1:16" ht="20.25" thickTop="1" thickBot="1" x14ac:dyDescent="0.3">
      <c r="A1" s="28" t="s">
        <v>132</v>
      </c>
      <c r="H1" s="30" t="s">
        <v>9</v>
      </c>
      <c r="I1" s="272" t="s">
        <v>0</v>
      </c>
      <c r="J1" s="273"/>
      <c r="K1" s="247">
        <f>ROUND((SUM(I11:I24)+SUM(K11:K24))/2,0)</f>
        <v>0</v>
      </c>
      <c r="N1" s="31" t="s">
        <v>133</v>
      </c>
      <c r="O1" s="31">
        <v>1</v>
      </c>
      <c r="P1" s="31">
        <f>K1/O1</f>
        <v>0</v>
      </c>
    </row>
    <row r="2" spans="1:16" ht="27" thickTop="1" thickBot="1" x14ac:dyDescent="0.3">
      <c r="C2" s="32" t="s">
        <v>134</v>
      </c>
      <c r="K2" s="33" t="s">
        <v>45</v>
      </c>
      <c r="N2" s="33" t="s">
        <v>135</v>
      </c>
      <c r="O2" s="33" t="s">
        <v>136</v>
      </c>
      <c r="P2" s="33" t="s">
        <v>137</v>
      </c>
    </row>
    <row r="3" spans="1:16" ht="25.5" x14ac:dyDescent="0.25">
      <c r="A3" s="274" t="s">
        <v>1</v>
      </c>
      <c r="B3" s="275"/>
      <c r="C3" s="35" t="s">
        <v>138</v>
      </c>
      <c r="I3" s="36" t="s">
        <v>11</v>
      </c>
      <c r="J3" s="35" t="s">
        <v>302</v>
      </c>
    </row>
    <row r="4" spans="1:16" ht="51" x14ac:dyDescent="0.25">
      <c r="A4" s="274" t="s">
        <v>139</v>
      </c>
      <c r="B4" s="275"/>
      <c r="C4" s="35" t="s">
        <v>329</v>
      </c>
      <c r="D4" s="36" t="s">
        <v>140</v>
      </c>
      <c r="E4" s="35" t="s">
        <v>133</v>
      </c>
      <c r="I4" s="36" t="s">
        <v>141</v>
      </c>
      <c r="J4" s="35" t="s">
        <v>304</v>
      </c>
    </row>
    <row r="5" spans="1:16" x14ac:dyDescent="0.25">
      <c r="A5" s="274" t="s">
        <v>2</v>
      </c>
      <c r="B5" s="275"/>
      <c r="C5" s="35" t="s">
        <v>133</v>
      </c>
      <c r="I5" s="36" t="s">
        <v>13</v>
      </c>
      <c r="J5" s="35" t="s">
        <v>133</v>
      </c>
    </row>
    <row r="6" spans="1:16" x14ac:dyDescent="0.25">
      <c r="A6" s="270" t="s">
        <v>142</v>
      </c>
      <c r="B6" s="270" t="s">
        <v>143</v>
      </c>
      <c r="C6" s="270" t="s">
        <v>24</v>
      </c>
      <c r="D6" s="270" t="s">
        <v>144</v>
      </c>
      <c r="E6" s="270" t="s">
        <v>145</v>
      </c>
      <c r="F6" s="270" t="s">
        <v>146</v>
      </c>
      <c r="G6" s="270" t="s">
        <v>147</v>
      </c>
      <c r="H6" s="270" t="s">
        <v>148</v>
      </c>
      <c r="I6" s="270"/>
      <c r="J6" s="270"/>
      <c r="K6" s="270"/>
      <c r="L6" s="270"/>
      <c r="M6" s="271" t="s">
        <v>149</v>
      </c>
      <c r="N6" s="271" t="s">
        <v>150</v>
      </c>
      <c r="O6" s="270" t="s">
        <v>151</v>
      </c>
      <c r="P6" s="270" t="s">
        <v>47</v>
      </c>
    </row>
    <row r="7" spans="1:16" x14ac:dyDescent="0.25">
      <c r="A7" s="270"/>
      <c r="B7" s="270"/>
      <c r="C7" s="270"/>
      <c r="D7" s="270"/>
      <c r="E7" s="270"/>
      <c r="F7" s="270"/>
      <c r="G7" s="270"/>
      <c r="H7" s="270" t="s">
        <v>152</v>
      </c>
      <c r="I7" s="270"/>
      <c r="J7" s="270" t="s">
        <v>153</v>
      </c>
      <c r="K7" s="270"/>
      <c r="L7" s="270"/>
      <c r="M7" s="270"/>
      <c r="N7" s="270"/>
      <c r="O7" s="270"/>
      <c r="P7" s="270"/>
    </row>
    <row r="8" spans="1:16" ht="27" customHeight="1" x14ac:dyDescent="0.25">
      <c r="A8" s="270"/>
      <c r="B8" s="270"/>
      <c r="C8" s="270"/>
      <c r="D8" s="270"/>
      <c r="E8" s="270"/>
      <c r="F8" s="270"/>
      <c r="G8" s="270"/>
      <c r="H8" s="37" t="s">
        <v>154</v>
      </c>
      <c r="I8" s="37" t="s">
        <v>155</v>
      </c>
      <c r="J8" s="37" t="s">
        <v>154</v>
      </c>
      <c r="K8" s="37" t="s">
        <v>155</v>
      </c>
      <c r="L8" s="270"/>
      <c r="M8" s="270"/>
      <c r="N8" s="270"/>
      <c r="O8" s="270"/>
      <c r="P8" s="270"/>
    </row>
    <row r="9" spans="1:16" x14ac:dyDescent="0.25">
      <c r="A9" s="37"/>
      <c r="B9" s="37" t="s">
        <v>156</v>
      </c>
      <c r="C9" s="37" t="s">
        <v>31</v>
      </c>
      <c r="D9" s="37" t="s">
        <v>157</v>
      </c>
      <c r="E9" s="37" t="s">
        <v>34</v>
      </c>
      <c r="F9" s="37" t="s">
        <v>158</v>
      </c>
      <c r="G9" s="37" t="s">
        <v>159</v>
      </c>
      <c r="H9" s="37" t="s">
        <v>160</v>
      </c>
      <c r="I9" s="37" t="s">
        <v>37</v>
      </c>
      <c r="J9" s="37" t="s">
        <v>39</v>
      </c>
      <c r="K9" s="37" t="s">
        <v>161</v>
      </c>
      <c r="L9" s="37"/>
      <c r="M9" s="37" t="s">
        <v>162</v>
      </c>
      <c r="N9" s="37" t="s">
        <v>163</v>
      </c>
      <c r="O9" s="37" t="s">
        <v>164</v>
      </c>
      <c r="P9" s="37" t="s">
        <v>165</v>
      </c>
    </row>
    <row r="10" spans="1:16" x14ac:dyDescent="0.25">
      <c r="A10" s="38"/>
      <c r="B10" s="38" t="s">
        <v>216</v>
      </c>
      <c r="C10" s="38" t="s">
        <v>217</v>
      </c>
      <c r="D10" s="38"/>
      <c r="E10" s="38"/>
      <c r="F10" s="38"/>
      <c r="G10" s="38"/>
      <c r="H10" s="38"/>
      <c r="I10" s="38"/>
      <c r="J10" s="38"/>
      <c r="K10" s="38"/>
      <c r="L10" s="38"/>
      <c r="M10" s="38" t="s">
        <v>29</v>
      </c>
      <c r="N10" s="38"/>
      <c r="O10" s="38"/>
      <c r="P10" s="38"/>
    </row>
    <row r="11" spans="1:16" ht="45" x14ac:dyDescent="0.25">
      <c r="A11" s="39">
        <v>1</v>
      </c>
      <c r="B11" s="40" t="s">
        <v>218</v>
      </c>
      <c r="C11" s="40" t="s">
        <v>219</v>
      </c>
      <c r="D11" s="40" t="s">
        <v>200</v>
      </c>
      <c r="E11" s="41">
        <v>16</v>
      </c>
      <c r="F11" s="42">
        <v>0</v>
      </c>
      <c r="G11" s="42">
        <f>ROUND(E11*F11,6)</f>
        <v>0</v>
      </c>
      <c r="H11" s="43"/>
      <c r="I11" s="43">
        <v>0</v>
      </c>
      <c r="J11" s="202"/>
      <c r="K11" s="43">
        <f>ROUND(E11*J11,2)</f>
        <v>0</v>
      </c>
      <c r="L11" s="40"/>
      <c r="M11" s="40" t="s">
        <v>170</v>
      </c>
      <c r="N11" s="40" t="s">
        <v>175</v>
      </c>
      <c r="O11" s="40" t="s">
        <v>305</v>
      </c>
      <c r="P11" s="40" t="s">
        <v>330</v>
      </c>
    </row>
    <row r="12" spans="1:16" x14ac:dyDescent="0.25">
      <c r="A12" s="44"/>
      <c r="B12" s="45" t="s">
        <v>177</v>
      </c>
      <c r="C12" s="44" t="s">
        <v>221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5">
      <c r="A13" s="38"/>
      <c r="B13" s="38" t="s">
        <v>307</v>
      </c>
      <c r="C13" s="38" t="s">
        <v>217</v>
      </c>
      <c r="D13" s="38"/>
      <c r="E13" s="38"/>
      <c r="F13" s="38"/>
      <c r="G13" s="46">
        <f>SUM(G11:G12)</f>
        <v>0</v>
      </c>
      <c r="H13" s="38"/>
      <c r="I13" s="38">
        <f>SUM(I11:I12)</f>
        <v>0</v>
      </c>
      <c r="J13" s="38"/>
      <c r="K13" s="38">
        <f>SUM(K11:K12)</f>
        <v>0</v>
      </c>
      <c r="L13" s="38"/>
      <c r="M13" s="38"/>
      <c r="N13" s="38"/>
      <c r="O13" s="38"/>
      <c r="P13" s="38"/>
    </row>
    <row r="15" spans="1:16" x14ac:dyDescent="0.25">
      <c r="A15" s="38"/>
      <c r="B15" s="38" t="s">
        <v>156</v>
      </c>
      <c r="C15" s="38" t="s">
        <v>166</v>
      </c>
      <c r="D15" s="38"/>
      <c r="E15" s="38"/>
      <c r="F15" s="38"/>
      <c r="G15" s="38"/>
      <c r="H15" s="38"/>
      <c r="I15" s="38"/>
      <c r="J15" s="38"/>
      <c r="K15" s="38"/>
      <c r="L15" s="38"/>
      <c r="M15" s="38" t="s">
        <v>29</v>
      </c>
      <c r="N15" s="38"/>
      <c r="O15" s="38"/>
      <c r="P15" s="38"/>
    </row>
    <row r="16" spans="1:16" ht="47.25" customHeight="1" x14ac:dyDescent="0.25">
      <c r="A16" s="39">
        <v>2</v>
      </c>
      <c r="B16" s="40" t="s">
        <v>308</v>
      </c>
      <c r="C16" s="40" t="s">
        <v>309</v>
      </c>
      <c r="D16" s="40" t="s">
        <v>169</v>
      </c>
      <c r="E16" s="41">
        <v>8</v>
      </c>
      <c r="F16" s="42">
        <v>0</v>
      </c>
      <c r="G16" s="42">
        <f>ROUND(E16*F16,6)</f>
        <v>0</v>
      </c>
      <c r="H16" s="43"/>
      <c r="I16" s="43">
        <v>0</v>
      </c>
      <c r="J16" s="43"/>
      <c r="K16" s="43">
        <f>ROUND(E16*J16,2)</f>
        <v>0</v>
      </c>
      <c r="L16" s="40"/>
      <c r="M16" s="40" t="s">
        <v>170</v>
      </c>
      <c r="N16" s="40" t="s">
        <v>175</v>
      </c>
      <c r="O16" s="40" t="s">
        <v>310</v>
      </c>
      <c r="P16" s="40" t="s">
        <v>331</v>
      </c>
    </row>
    <row r="17" spans="1:16" x14ac:dyDescent="0.25">
      <c r="A17" s="44"/>
      <c r="B17" s="45" t="s">
        <v>177</v>
      </c>
      <c r="C17" s="44" t="s">
        <v>312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x14ac:dyDescent="0.25">
      <c r="A18" s="38"/>
      <c r="B18" s="38" t="s">
        <v>30</v>
      </c>
      <c r="C18" s="38" t="s">
        <v>166</v>
      </c>
      <c r="D18" s="38"/>
      <c r="E18" s="38"/>
      <c r="F18" s="38"/>
      <c r="G18" s="46">
        <f>SUM(G16:G17)</f>
        <v>0</v>
      </c>
      <c r="H18" s="38"/>
      <c r="I18" s="38">
        <f>SUM(I16:I17)</f>
        <v>0</v>
      </c>
      <c r="J18" s="38"/>
      <c r="K18" s="38">
        <f>SUM(K16:K17)</f>
        <v>0</v>
      </c>
      <c r="L18" s="38"/>
      <c r="M18" s="38"/>
      <c r="N18" s="38"/>
      <c r="O18" s="38"/>
      <c r="P18" s="38"/>
    </row>
    <row r="20" spans="1:16" x14ac:dyDescent="0.25">
      <c r="A20" s="38"/>
      <c r="B20" s="38" t="s">
        <v>39</v>
      </c>
      <c r="C20" s="38" t="s">
        <v>89</v>
      </c>
      <c r="D20" s="38"/>
      <c r="E20" s="38"/>
      <c r="F20" s="38"/>
      <c r="G20" s="38"/>
      <c r="H20" s="38"/>
      <c r="I20" s="38"/>
      <c r="J20" s="38"/>
      <c r="K20" s="38"/>
      <c r="L20" s="38"/>
      <c r="M20" s="38" t="s">
        <v>29</v>
      </c>
      <c r="N20" s="38"/>
      <c r="O20" s="38"/>
      <c r="P20" s="38"/>
    </row>
    <row r="21" spans="1:16" ht="45" x14ac:dyDescent="0.25">
      <c r="A21" s="39">
        <v>3</v>
      </c>
      <c r="B21" s="40" t="s">
        <v>230</v>
      </c>
      <c r="C21" s="40" t="s">
        <v>231</v>
      </c>
      <c r="D21" s="40" t="s">
        <v>190</v>
      </c>
      <c r="E21" s="41">
        <v>12</v>
      </c>
      <c r="F21" s="42">
        <v>0</v>
      </c>
      <c r="G21" s="42">
        <f>ROUND(E21*F21,6)</f>
        <v>0</v>
      </c>
      <c r="H21" s="43"/>
      <c r="I21" s="43">
        <v>0</v>
      </c>
      <c r="J21" s="43"/>
      <c r="K21" s="43">
        <f>ROUND(E21*J21,2)</f>
        <v>0</v>
      </c>
      <c r="L21" s="40"/>
      <c r="M21" s="40" t="s">
        <v>170</v>
      </c>
      <c r="N21" s="40" t="s">
        <v>175</v>
      </c>
      <c r="O21" s="40" t="s">
        <v>316</v>
      </c>
      <c r="P21" s="40" t="s">
        <v>332</v>
      </c>
    </row>
    <row r="22" spans="1:16" x14ac:dyDescent="0.25">
      <c r="A22" s="44"/>
      <c r="B22" s="45" t="s">
        <v>177</v>
      </c>
      <c r="C22" s="44" t="s">
        <v>233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</row>
    <row r="23" spans="1:16" x14ac:dyDescent="0.25">
      <c r="A23" s="38"/>
      <c r="B23" s="38" t="s">
        <v>38</v>
      </c>
      <c r="C23" s="38" t="s">
        <v>89</v>
      </c>
      <c r="D23" s="38"/>
      <c r="E23" s="38"/>
      <c r="F23" s="38"/>
      <c r="G23" s="46">
        <f>SUM(G21:G22)</f>
        <v>0</v>
      </c>
      <c r="H23" s="38"/>
      <c r="I23" s="38">
        <f>SUM(I21:I22)</f>
        <v>0</v>
      </c>
      <c r="J23" s="38"/>
      <c r="K23" s="38">
        <f>SUM(K21:K22)</f>
        <v>0</v>
      </c>
      <c r="L23" s="38"/>
      <c r="M23" s="38"/>
      <c r="N23" s="38"/>
      <c r="O23" s="38"/>
      <c r="P23" s="38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30</vt:i4>
      </vt:variant>
      <vt:variant>
        <vt:lpstr>Pojmenované oblasti</vt:lpstr>
      </vt:variant>
      <vt:variant>
        <vt:i4>31</vt:i4>
      </vt:variant>
    </vt:vector>
  </HeadingPairs>
  <TitlesOfParts>
    <vt:vector size="61" baseType="lpstr">
      <vt:lpstr>Rekapitulace</vt:lpstr>
      <vt:lpstr>žel.spodek</vt:lpstr>
      <vt:lpstr>prop. 4,201</vt:lpstr>
      <vt:lpstr>prop. 4,403</vt:lpstr>
      <vt:lpstr>zeď 4,498-4,503</vt:lpstr>
      <vt:lpstr>zeď 4,508-4,532</vt:lpstr>
      <vt:lpstr>zeď 4,510-4,530</vt:lpstr>
      <vt:lpstr>prop. 4,652</vt:lpstr>
      <vt:lpstr>prop. 4,893</vt:lpstr>
      <vt:lpstr>prop 5,061</vt:lpstr>
      <vt:lpstr>prop. 5,259</vt:lpstr>
      <vt:lpstr>prop. 5,661</vt:lpstr>
      <vt:lpstr>prop. 6,085</vt:lpstr>
      <vt:lpstr>prop. 6,319</vt:lpstr>
      <vt:lpstr>prop. 6,761</vt:lpstr>
      <vt:lpstr>zeď 6,985-7,034</vt:lpstr>
      <vt:lpstr>prop. 7,408</vt:lpstr>
      <vt:lpstr>prop. 7,555</vt:lpstr>
      <vt:lpstr>prop. 7,690</vt:lpstr>
      <vt:lpstr>prop. 8,033 + zeď 8,057-8,082</vt:lpstr>
      <vt:lpstr>zeď 8,128-8,206</vt:lpstr>
      <vt:lpstr>prop. 8,165</vt:lpstr>
      <vt:lpstr>prop. 8,380</vt:lpstr>
      <vt:lpstr>prop. 8,862</vt:lpstr>
      <vt:lpstr>prop. 9,140</vt:lpstr>
      <vt:lpstr>prop. 9,490</vt:lpstr>
      <vt:lpstr>prop. 9,771</vt:lpstr>
      <vt:lpstr>most 9,926</vt:lpstr>
      <vt:lpstr>prop. 10,052</vt:lpstr>
      <vt:lpstr>prop. 10,280</vt:lpstr>
      <vt:lpstr>žel.spodek!Názvy_tisku</vt:lpstr>
      <vt:lpstr>'most 9,926'!Oblast_tisku</vt:lpstr>
      <vt:lpstr>'prop 5,061'!Oblast_tisku</vt:lpstr>
      <vt:lpstr>'prop. 10,052'!Oblast_tisku</vt:lpstr>
      <vt:lpstr>'prop. 10,280'!Oblast_tisku</vt:lpstr>
      <vt:lpstr>'prop. 4,201'!Oblast_tisku</vt:lpstr>
      <vt:lpstr>'prop. 4,403'!Oblast_tisku</vt:lpstr>
      <vt:lpstr>'prop. 4,652'!Oblast_tisku</vt:lpstr>
      <vt:lpstr>'prop. 4,893'!Oblast_tisku</vt:lpstr>
      <vt:lpstr>'prop. 5,259'!Oblast_tisku</vt:lpstr>
      <vt:lpstr>'prop. 5,661'!Oblast_tisku</vt:lpstr>
      <vt:lpstr>'prop. 6,085'!Oblast_tisku</vt:lpstr>
      <vt:lpstr>'prop. 6,319'!Oblast_tisku</vt:lpstr>
      <vt:lpstr>'prop. 6,761'!Oblast_tisku</vt:lpstr>
      <vt:lpstr>'prop. 7,408'!Oblast_tisku</vt:lpstr>
      <vt:lpstr>'prop. 7,555'!Oblast_tisku</vt:lpstr>
      <vt:lpstr>'prop. 7,690'!Oblast_tisku</vt:lpstr>
      <vt:lpstr>'prop. 8,033 + zeď 8,057-8,082'!Oblast_tisku</vt:lpstr>
      <vt:lpstr>'prop. 8,165'!Oblast_tisku</vt:lpstr>
      <vt:lpstr>'prop. 8,380'!Oblast_tisku</vt:lpstr>
      <vt:lpstr>'prop. 8,862'!Oblast_tisku</vt:lpstr>
      <vt:lpstr>'prop. 9,140'!Oblast_tisku</vt:lpstr>
      <vt:lpstr>'prop. 9,490'!Oblast_tisku</vt:lpstr>
      <vt:lpstr>'prop. 9,771'!Oblast_tisku</vt:lpstr>
      <vt:lpstr>Rekapitulace!Oblast_tisku</vt:lpstr>
      <vt:lpstr>'zeď 4,498-4,503'!Oblast_tisku</vt:lpstr>
      <vt:lpstr>'zeď 4,508-4,532'!Oblast_tisku</vt:lpstr>
      <vt:lpstr>'zeď 4,510-4,530'!Oblast_tisku</vt:lpstr>
      <vt:lpstr>'zeď 6,985-7,034'!Oblast_tisku</vt:lpstr>
      <vt:lpstr>'zeď 8,128-8,206'!Oblast_tisku</vt:lpstr>
      <vt:lpstr>žel.spodek!Oblast_tisku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2014-08-19T13:00:57Z</cp:lastPrinted>
  <dcterms:created xsi:type="dcterms:W3CDTF">2014-03-25T12:30:43Z</dcterms:created>
  <dcterms:modified xsi:type="dcterms:W3CDTF">2014-09-08T06:57:39Z</dcterms:modified>
</cp:coreProperties>
</file>